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codeName="ThisWorkbook"/>
  <mc:AlternateContent xmlns:mc="http://schemas.openxmlformats.org/markup-compatibility/2006">
    <mc:Choice Requires="x15">
      <x15ac:absPath xmlns:x15ac="http://schemas.microsoft.com/office/spreadsheetml/2010/11/ac" url="Z:\REACH Central Folder\Consortium Website\New Website Pages\Public\Blue\"/>
    </mc:Choice>
  </mc:AlternateContent>
  <xr:revisionPtr revIDLastSave="0" documentId="8_{B46AB5A9-3787-45AD-96E5-7992A8B81F6D}" xr6:coauthVersionLast="38" xr6:coauthVersionMax="38" xr10:uidLastSave="{00000000-0000-0000-0000-000000000000}"/>
  <workbookProtection workbookPassword="CB45" lockStructure="1"/>
  <bookViews>
    <workbookView showSheetTabs="0" xWindow="0" yWindow="0" windowWidth="21570" windowHeight="7920" xr2:uid="{00000000-000D-0000-FFFF-FFFF00000000}"/>
  </bookViews>
  <sheets>
    <sheet name="SWeRF" sheetId="1" r:id="rId1"/>
    <sheet name="Calculations" sheetId="2" state="hidden" r:id="rId2"/>
  </sheets>
  <definedNames>
    <definedName name="h">SWeRF!$Q$9</definedName>
    <definedName name="HH">SWeRF!$Q$10</definedName>
    <definedName name="M">Calculations!$S$2</definedName>
    <definedName name="n">SWeRF!$Q$6</definedName>
    <definedName name="_xlnm.Print_Area" localSheetId="0">SWeRF!$B$2:$R$43</definedName>
    <definedName name="rm">SWeRF!$Q$7</definedName>
    <definedName name="rs">SWeRF!$J$3</definedName>
    <definedName name="S">Calculations!$AH$3</definedName>
    <definedName name="solver_adj" localSheetId="0" hidden="1">SWeRF!$M$4</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hs1" localSheetId="0" hidden="1">Calculations!#REF!</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Calculations!#REF!</definedName>
    <definedName name="solver_pre" localSheetId="0" hidden="1">0.000001</definedName>
    <definedName name="solver_rel1" localSheetId="0" hidden="1">2</definedName>
    <definedName name="solver_rhs1" localSheetId="0" hidden="1">Calculations!$N$111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0</definedName>
  </definedNames>
  <calcPr calcId="191029" iterate="1" iterateCount="1"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2" l="1"/>
  <c r="B10" i="2"/>
  <c r="J3" i="2"/>
  <c r="I10" i="2"/>
  <c r="I9" i="2"/>
  <c r="J10" i="2"/>
  <c r="R10" i="2"/>
  <c r="Q10" i="2"/>
  <c r="S10" i="2"/>
  <c r="C9" i="2"/>
  <c r="C10" i="2"/>
  <c r="K10" i="2"/>
  <c r="K9" i="2"/>
  <c r="L10" i="2"/>
  <c r="N10" i="2"/>
  <c r="B11" i="2"/>
  <c r="I11" i="2"/>
  <c r="J11" i="2"/>
  <c r="R11" i="2"/>
  <c r="Q11" i="2"/>
  <c r="S11" i="2"/>
  <c r="C11" i="2"/>
  <c r="K11" i="2"/>
  <c r="L11" i="2"/>
  <c r="N11" i="2"/>
  <c r="B12" i="2"/>
  <c r="I12" i="2"/>
  <c r="J12" i="2"/>
  <c r="R12" i="2"/>
  <c r="Q12" i="2"/>
  <c r="S12" i="2"/>
  <c r="C12" i="2"/>
  <c r="K12" i="2"/>
  <c r="L12" i="2"/>
  <c r="N12" i="2"/>
  <c r="B13" i="2"/>
  <c r="I13" i="2"/>
  <c r="J13" i="2"/>
  <c r="R13" i="2"/>
  <c r="Q13" i="2"/>
  <c r="S13" i="2"/>
  <c r="C13" i="2"/>
  <c r="K13" i="2"/>
  <c r="L13" i="2"/>
  <c r="N13" i="2"/>
  <c r="B14" i="2"/>
  <c r="I14" i="2"/>
  <c r="J14" i="2"/>
  <c r="R14" i="2"/>
  <c r="Q14" i="2"/>
  <c r="S14" i="2"/>
  <c r="C14" i="2"/>
  <c r="K14" i="2"/>
  <c r="L14" i="2"/>
  <c r="N14" i="2"/>
  <c r="B15" i="2"/>
  <c r="I15" i="2"/>
  <c r="J15" i="2"/>
  <c r="R15" i="2"/>
  <c r="Q15" i="2"/>
  <c r="S15" i="2"/>
  <c r="C15" i="2"/>
  <c r="K15" i="2"/>
  <c r="L15" i="2"/>
  <c r="N15" i="2"/>
  <c r="B16" i="2"/>
  <c r="I16" i="2"/>
  <c r="J16" i="2"/>
  <c r="R16" i="2"/>
  <c r="Q16" i="2"/>
  <c r="S16" i="2"/>
  <c r="C16" i="2"/>
  <c r="K16" i="2"/>
  <c r="L16" i="2"/>
  <c r="N16" i="2"/>
  <c r="B17" i="2"/>
  <c r="I17" i="2"/>
  <c r="J17" i="2"/>
  <c r="R17" i="2"/>
  <c r="Q17" i="2"/>
  <c r="S17" i="2"/>
  <c r="C17" i="2"/>
  <c r="K17" i="2"/>
  <c r="L17" i="2"/>
  <c r="N17" i="2"/>
  <c r="B18" i="2"/>
  <c r="I18" i="2"/>
  <c r="J18" i="2"/>
  <c r="R18" i="2"/>
  <c r="Q18" i="2"/>
  <c r="S18" i="2"/>
  <c r="C18" i="2"/>
  <c r="K18" i="2"/>
  <c r="L18" i="2"/>
  <c r="N18" i="2"/>
  <c r="B19" i="2"/>
  <c r="I19" i="2"/>
  <c r="J19" i="2"/>
  <c r="R19" i="2"/>
  <c r="Q19" i="2"/>
  <c r="S19" i="2"/>
  <c r="C19" i="2"/>
  <c r="K19" i="2"/>
  <c r="L19" i="2"/>
  <c r="N19" i="2"/>
  <c r="B20" i="2"/>
  <c r="I20" i="2"/>
  <c r="J20" i="2"/>
  <c r="R20" i="2"/>
  <c r="Q20" i="2"/>
  <c r="S20" i="2"/>
  <c r="C20" i="2"/>
  <c r="K20" i="2"/>
  <c r="L20" i="2"/>
  <c r="N20" i="2"/>
  <c r="B21" i="2"/>
  <c r="I21" i="2"/>
  <c r="J21" i="2"/>
  <c r="R21" i="2"/>
  <c r="Q21" i="2"/>
  <c r="S21" i="2"/>
  <c r="C21" i="2"/>
  <c r="K21" i="2"/>
  <c r="L21" i="2"/>
  <c r="N21" i="2"/>
  <c r="B22" i="2"/>
  <c r="I22" i="2"/>
  <c r="J22" i="2"/>
  <c r="R22" i="2"/>
  <c r="Q22" i="2"/>
  <c r="S22" i="2"/>
  <c r="C22" i="2"/>
  <c r="K22" i="2"/>
  <c r="L22" i="2"/>
  <c r="N22" i="2"/>
  <c r="B23" i="2"/>
  <c r="I23" i="2"/>
  <c r="J23" i="2"/>
  <c r="R23" i="2"/>
  <c r="Q23" i="2"/>
  <c r="S23" i="2"/>
  <c r="C23" i="2"/>
  <c r="K23" i="2"/>
  <c r="L23" i="2"/>
  <c r="N23" i="2"/>
  <c r="B24" i="2"/>
  <c r="I24" i="2"/>
  <c r="J24" i="2"/>
  <c r="R24" i="2"/>
  <c r="Q24" i="2"/>
  <c r="S24" i="2"/>
  <c r="C24" i="2"/>
  <c r="K24" i="2"/>
  <c r="L24" i="2"/>
  <c r="N24" i="2"/>
  <c r="B25" i="2"/>
  <c r="I25" i="2"/>
  <c r="J25" i="2"/>
  <c r="R25" i="2"/>
  <c r="Q25" i="2"/>
  <c r="S25" i="2"/>
  <c r="C25" i="2"/>
  <c r="K25" i="2"/>
  <c r="L25" i="2"/>
  <c r="N25" i="2"/>
  <c r="B26" i="2"/>
  <c r="I26" i="2"/>
  <c r="J26" i="2"/>
  <c r="R26" i="2"/>
  <c r="Q26" i="2"/>
  <c r="S26" i="2"/>
  <c r="C26" i="2"/>
  <c r="K26" i="2"/>
  <c r="L26" i="2"/>
  <c r="N26" i="2"/>
  <c r="B27" i="2"/>
  <c r="I27" i="2"/>
  <c r="J27" i="2"/>
  <c r="R27" i="2"/>
  <c r="Q27" i="2"/>
  <c r="S27" i="2"/>
  <c r="C27" i="2"/>
  <c r="K27" i="2"/>
  <c r="L27" i="2"/>
  <c r="N27" i="2"/>
  <c r="B28" i="2"/>
  <c r="I28" i="2"/>
  <c r="J28" i="2"/>
  <c r="R28" i="2"/>
  <c r="Q28" i="2"/>
  <c r="S28" i="2"/>
  <c r="C28" i="2"/>
  <c r="K28" i="2"/>
  <c r="L28" i="2"/>
  <c r="N28" i="2"/>
  <c r="B29" i="2"/>
  <c r="I29" i="2"/>
  <c r="J29" i="2"/>
  <c r="R29" i="2"/>
  <c r="Q29" i="2"/>
  <c r="S29" i="2"/>
  <c r="C29" i="2"/>
  <c r="K29" i="2"/>
  <c r="L29" i="2"/>
  <c r="N29" i="2"/>
  <c r="B30" i="2"/>
  <c r="I30" i="2"/>
  <c r="J30" i="2"/>
  <c r="R30" i="2"/>
  <c r="Q30" i="2"/>
  <c r="S30" i="2"/>
  <c r="C30" i="2"/>
  <c r="K30" i="2"/>
  <c r="L30" i="2"/>
  <c r="N30" i="2"/>
  <c r="B31" i="2"/>
  <c r="I31" i="2"/>
  <c r="J31" i="2"/>
  <c r="R31" i="2"/>
  <c r="Q31" i="2"/>
  <c r="S31" i="2"/>
  <c r="C31" i="2"/>
  <c r="K31" i="2"/>
  <c r="L31" i="2"/>
  <c r="N31" i="2"/>
  <c r="B32" i="2"/>
  <c r="I32" i="2"/>
  <c r="J32" i="2"/>
  <c r="R32" i="2"/>
  <c r="Q32" i="2"/>
  <c r="S32" i="2"/>
  <c r="C32" i="2"/>
  <c r="K32" i="2"/>
  <c r="L32" i="2"/>
  <c r="N32" i="2"/>
  <c r="B33" i="2"/>
  <c r="I33" i="2"/>
  <c r="J33" i="2"/>
  <c r="R33" i="2"/>
  <c r="Q33" i="2"/>
  <c r="S33" i="2"/>
  <c r="C33" i="2"/>
  <c r="K33" i="2"/>
  <c r="L33" i="2"/>
  <c r="N33" i="2"/>
  <c r="B34" i="2"/>
  <c r="I34" i="2"/>
  <c r="J34" i="2"/>
  <c r="R34" i="2"/>
  <c r="Q34" i="2"/>
  <c r="S34" i="2"/>
  <c r="C34" i="2"/>
  <c r="K34" i="2"/>
  <c r="L34" i="2"/>
  <c r="N34" i="2"/>
  <c r="B35" i="2"/>
  <c r="I35" i="2"/>
  <c r="J35" i="2"/>
  <c r="R35" i="2"/>
  <c r="Q35" i="2"/>
  <c r="S35" i="2"/>
  <c r="C35" i="2"/>
  <c r="K35" i="2"/>
  <c r="L35" i="2"/>
  <c r="N35" i="2"/>
  <c r="B36" i="2"/>
  <c r="I36" i="2"/>
  <c r="J36" i="2"/>
  <c r="R36" i="2"/>
  <c r="Q36" i="2"/>
  <c r="S36" i="2"/>
  <c r="C36" i="2"/>
  <c r="K36" i="2"/>
  <c r="L36" i="2"/>
  <c r="N36" i="2"/>
  <c r="B37" i="2"/>
  <c r="I37" i="2"/>
  <c r="J37" i="2"/>
  <c r="R37" i="2"/>
  <c r="Q37" i="2"/>
  <c r="S37" i="2"/>
  <c r="C37" i="2"/>
  <c r="K37" i="2"/>
  <c r="L37" i="2"/>
  <c r="N37" i="2"/>
  <c r="B38" i="2"/>
  <c r="I38" i="2"/>
  <c r="J38" i="2"/>
  <c r="R38" i="2"/>
  <c r="Q38" i="2"/>
  <c r="S38" i="2"/>
  <c r="C38" i="2"/>
  <c r="K38" i="2"/>
  <c r="L38" i="2"/>
  <c r="N38" i="2"/>
  <c r="B39" i="2"/>
  <c r="I39" i="2"/>
  <c r="J39" i="2"/>
  <c r="R39" i="2"/>
  <c r="Q39" i="2"/>
  <c r="S39" i="2"/>
  <c r="C39" i="2"/>
  <c r="K39" i="2"/>
  <c r="L39" i="2"/>
  <c r="N39" i="2"/>
  <c r="B40" i="2"/>
  <c r="I40" i="2"/>
  <c r="J40" i="2"/>
  <c r="R40" i="2"/>
  <c r="Q40" i="2"/>
  <c r="S40" i="2"/>
  <c r="C40" i="2"/>
  <c r="K40" i="2"/>
  <c r="L40" i="2"/>
  <c r="N40" i="2"/>
  <c r="B41" i="2"/>
  <c r="I41" i="2"/>
  <c r="J41" i="2"/>
  <c r="R41" i="2"/>
  <c r="Q41" i="2"/>
  <c r="S41" i="2"/>
  <c r="C41" i="2"/>
  <c r="K41" i="2"/>
  <c r="L41" i="2"/>
  <c r="N41" i="2"/>
  <c r="B42" i="2"/>
  <c r="I42" i="2"/>
  <c r="J42" i="2"/>
  <c r="R42" i="2"/>
  <c r="Q42" i="2"/>
  <c r="S42" i="2"/>
  <c r="C42" i="2"/>
  <c r="K42" i="2"/>
  <c r="L42" i="2"/>
  <c r="N42" i="2"/>
  <c r="B43" i="2"/>
  <c r="I43" i="2"/>
  <c r="J43" i="2"/>
  <c r="R43" i="2"/>
  <c r="Q43" i="2"/>
  <c r="S43" i="2"/>
  <c r="C43" i="2"/>
  <c r="K43" i="2"/>
  <c r="L43" i="2"/>
  <c r="N43" i="2"/>
  <c r="B44" i="2"/>
  <c r="I44" i="2"/>
  <c r="J44" i="2"/>
  <c r="R44" i="2"/>
  <c r="Q44" i="2"/>
  <c r="S44" i="2"/>
  <c r="C44" i="2"/>
  <c r="K44" i="2"/>
  <c r="L44" i="2"/>
  <c r="N44" i="2"/>
  <c r="B45" i="2"/>
  <c r="I45" i="2"/>
  <c r="J45" i="2"/>
  <c r="R45" i="2"/>
  <c r="Q45" i="2"/>
  <c r="S45" i="2"/>
  <c r="C45" i="2"/>
  <c r="K45" i="2"/>
  <c r="L45" i="2"/>
  <c r="N45" i="2"/>
  <c r="B46" i="2"/>
  <c r="I46" i="2"/>
  <c r="J46" i="2"/>
  <c r="R46" i="2"/>
  <c r="Q46" i="2"/>
  <c r="S46" i="2"/>
  <c r="C46" i="2"/>
  <c r="K46" i="2"/>
  <c r="L46" i="2"/>
  <c r="N46" i="2"/>
  <c r="B47" i="2"/>
  <c r="I47" i="2"/>
  <c r="J47" i="2"/>
  <c r="R47" i="2"/>
  <c r="Q47" i="2"/>
  <c r="S47" i="2"/>
  <c r="C47" i="2"/>
  <c r="K47" i="2"/>
  <c r="L47" i="2"/>
  <c r="N47" i="2"/>
  <c r="B48" i="2"/>
  <c r="I48" i="2"/>
  <c r="J48" i="2"/>
  <c r="R48" i="2"/>
  <c r="Q48" i="2"/>
  <c r="S48" i="2"/>
  <c r="C48" i="2"/>
  <c r="K48" i="2"/>
  <c r="L48" i="2"/>
  <c r="N48" i="2"/>
  <c r="B49" i="2"/>
  <c r="I49" i="2"/>
  <c r="J49" i="2"/>
  <c r="R49" i="2"/>
  <c r="Q49" i="2"/>
  <c r="S49" i="2"/>
  <c r="C49" i="2"/>
  <c r="K49" i="2"/>
  <c r="L49" i="2"/>
  <c r="N49" i="2"/>
  <c r="B50" i="2"/>
  <c r="I50" i="2"/>
  <c r="J50" i="2"/>
  <c r="R50" i="2"/>
  <c r="Q50" i="2"/>
  <c r="S50" i="2"/>
  <c r="C50" i="2"/>
  <c r="K50" i="2"/>
  <c r="L50" i="2"/>
  <c r="N50" i="2"/>
  <c r="B51" i="2"/>
  <c r="I51" i="2"/>
  <c r="J51" i="2"/>
  <c r="R51" i="2"/>
  <c r="Q51" i="2"/>
  <c r="S51" i="2"/>
  <c r="C51" i="2"/>
  <c r="K51" i="2"/>
  <c r="L51" i="2"/>
  <c r="N51" i="2"/>
  <c r="B52" i="2"/>
  <c r="I52" i="2"/>
  <c r="J52" i="2"/>
  <c r="R52" i="2"/>
  <c r="Q52" i="2"/>
  <c r="S52" i="2"/>
  <c r="C52" i="2"/>
  <c r="K52" i="2"/>
  <c r="L52" i="2"/>
  <c r="N52" i="2"/>
  <c r="B53" i="2"/>
  <c r="I53" i="2"/>
  <c r="J53" i="2"/>
  <c r="R53" i="2"/>
  <c r="Q53" i="2"/>
  <c r="S53" i="2"/>
  <c r="C53" i="2"/>
  <c r="K53" i="2"/>
  <c r="L53" i="2"/>
  <c r="N53" i="2"/>
  <c r="B54" i="2"/>
  <c r="I54" i="2"/>
  <c r="J54" i="2"/>
  <c r="R54" i="2"/>
  <c r="Q54" i="2"/>
  <c r="S54" i="2"/>
  <c r="C54" i="2"/>
  <c r="K54" i="2"/>
  <c r="L54" i="2"/>
  <c r="N54" i="2"/>
  <c r="B55" i="2"/>
  <c r="I55" i="2"/>
  <c r="J55" i="2"/>
  <c r="R55" i="2"/>
  <c r="Q55" i="2"/>
  <c r="S55" i="2"/>
  <c r="C55" i="2"/>
  <c r="K55" i="2"/>
  <c r="L55" i="2"/>
  <c r="N55" i="2"/>
  <c r="B56" i="2"/>
  <c r="I56" i="2"/>
  <c r="J56" i="2"/>
  <c r="R56" i="2"/>
  <c r="Q56" i="2"/>
  <c r="S56" i="2"/>
  <c r="C56" i="2"/>
  <c r="K56" i="2"/>
  <c r="L56" i="2"/>
  <c r="N56" i="2"/>
  <c r="B57" i="2"/>
  <c r="I57" i="2"/>
  <c r="J57" i="2"/>
  <c r="R57" i="2"/>
  <c r="Q57" i="2"/>
  <c r="S57" i="2"/>
  <c r="C57" i="2"/>
  <c r="K57" i="2"/>
  <c r="L57" i="2"/>
  <c r="N57" i="2"/>
  <c r="B58" i="2"/>
  <c r="I58" i="2"/>
  <c r="J58" i="2"/>
  <c r="R58" i="2"/>
  <c r="Q58" i="2"/>
  <c r="S58" i="2"/>
  <c r="C58" i="2"/>
  <c r="K58" i="2"/>
  <c r="L58" i="2"/>
  <c r="N58" i="2"/>
  <c r="B59" i="2"/>
  <c r="I59" i="2"/>
  <c r="J59" i="2"/>
  <c r="R59" i="2"/>
  <c r="Q59" i="2"/>
  <c r="S59" i="2"/>
  <c r="C59" i="2"/>
  <c r="K59" i="2"/>
  <c r="L59" i="2"/>
  <c r="N59" i="2"/>
  <c r="B60" i="2"/>
  <c r="I60" i="2"/>
  <c r="J60" i="2"/>
  <c r="R60" i="2"/>
  <c r="Q60" i="2"/>
  <c r="S60" i="2"/>
  <c r="C60" i="2"/>
  <c r="K60" i="2"/>
  <c r="L60" i="2"/>
  <c r="N60" i="2"/>
  <c r="B61" i="2"/>
  <c r="I61" i="2"/>
  <c r="J61" i="2"/>
  <c r="R61" i="2"/>
  <c r="Q61" i="2"/>
  <c r="S61" i="2"/>
  <c r="C61" i="2"/>
  <c r="K61" i="2"/>
  <c r="L61" i="2"/>
  <c r="N61" i="2"/>
  <c r="B62" i="2"/>
  <c r="I62" i="2"/>
  <c r="J62" i="2"/>
  <c r="R62" i="2"/>
  <c r="Q62" i="2"/>
  <c r="S62" i="2"/>
  <c r="C62" i="2"/>
  <c r="K62" i="2"/>
  <c r="L62" i="2"/>
  <c r="N62" i="2"/>
  <c r="B63" i="2"/>
  <c r="I63" i="2"/>
  <c r="J63" i="2"/>
  <c r="R63" i="2"/>
  <c r="Q63" i="2"/>
  <c r="S63" i="2"/>
  <c r="C63" i="2"/>
  <c r="K63" i="2"/>
  <c r="L63" i="2"/>
  <c r="N63" i="2"/>
  <c r="B64" i="2"/>
  <c r="I64" i="2"/>
  <c r="J64" i="2"/>
  <c r="R64" i="2"/>
  <c r="Q64" i="2"/>
  <c r="S64" i="2"/>
  <c r="C64" i="2"/>
  <c r="K64" i="2"/>
  <c r="L64" i="2"/>
  <c r="N64" i="2"/>
  <c r="B65" i="2"/>
  <c r="I65" i="2"/>
  <c r="J65" i="2"/>
  <c r="R65" i="2"/>
  <c r="Q65" i="2"/>
  <c r="S65" i="2"/>
  <c r="C65" i="2"/>
  <c r="K65" i="2"/>
  <c r="L65" i="2"/>
  <c r="N65" i="2"/>
  <c r="B66" i="2"/>
  <c r="I66" i="2"/>
  <c r="J66" i="2"/>
  <c r="R66" i="2"/>
  <c r="Q66" i="2"/>
  <c r="S66" i="2"/>
  <c r="C66" i="2"/>
  <c r="K66" i="2"/>
  <c r="L66" i="2"/>
  <c r="N66" i="2"/>
  <c r="B67" i="2"/>
  <c r="I67" i="2"/>
  <c r="J67" i="2"/>
  <c r="R67" i="2"/>
  <c r="Q67" i="2"/>
  <c r="S67" i="2"/>
  <c r="C67" i="2"/>
  <c r="K67" i="2"/>
  <c r="L67" i="2"/>
  <c r="N67" i="2"/>
  <c r="B68" i="2"/>
  <c r="I68" i="2"/>
  <c r="J68" i="2"/>
  <c r="R68" i="2"/>
  <c r="Q68" i="2"/>
  <c r="S68" i="2"/>
  <c r="C68" i="2"/>
  <c r="K68" i="2"/>
  <c r="L68" i="2"/>
  <c r="N68" i="2"/>
  <c r="B69" i="2"/>
  <c r="I69" i="2"/>
  <c r="J69" i="2"/>
  <c r="R69" i="2"/>
  <c r="Q69" i="2"/>
  <c r="S69" i="2"/>
  <c r="C69" i="2"/>
  <c r="K69" i="2"/>
  <c r="L69" i="2"/>
  <c r="N69" i="2"/>
  <c r="B70" i="2"/>
  <c r="I70" i="2"/>
  <c r="J70" i="2"/>
  <c r="R70" i="2"/>
  <c r="Q70" i="2"/>
  <c r="S70" i="2"/>
  <c r="C70" i="2"/>
  <c r="K70" i="2"/>
  <c r="L70" i="2"/>
  <c r="N70" i="2"/>
  <c r="B71" i="2"/>
  <c r="I71" i="2"/>
  <c r="J71" i="2"/>
  <c r="R71" i="2"/>
  <c r="Q71" i="2"/>
  <c r="S71" i="2"/>
  <c r="C71" i="2"/>
  <c r="K71" i="2"/>
  <c r="L71" i="2"/>
  <c r="N71" i="2"/>
  <c r="B72" i="2"/>
  <c r="I72" i="2"/>
  <c r="J72" i="2"/>
  <c r="R72" i="2"/>
  <c r="Q72" i="2"/>
  <c r="S72" i="2"/>
  <c r="C72" i="2"/>
  <c r="K72" i="2"/>
  <c r="L72" i="2"/>
  <c r="N72" i="2"/>
  <c r="B73" i="2"/>
  <c r="I73" i="2"/>
  <c r="J73" i="2"/>
  <c r="R73" i="2"/>
  <c r="Q73" i="2"/>
  <c r="S73" i="2"/>
  <c r="C73" i="2"/>
  <c r="K73" i="2"/>
  <c r="L73" i="2"/>
  <c r="N73" i="2"/>
  <c r="B74" i="2"/>
  <c r="I74" i="2"/>
  <c r="J74" i="2"/>
  <c r="R74" i="2"/>
  <c r="Q74" i="2"/>
  <c r="S74" i="2"/>
  <c r="C74" i="2"/>
  <c r="K74" i="2"/>
  <c r="L74" i="2"/>
  <c r="N74" i="2"/>
  <c r="B75" i="2"/>
  <c r="I75" i="2"/>
  <c r="J75" i="2"/>
  <c r="R75" i="2"/>
  <c r="Q75" i="2"/>
  <c r="S75" i="2"/>
  <c r="C75" i="2"/>
  <c r="K75" i="2"/>
  <c r="L75" i="2"/>
  <c r="N75" i="2"/>
  <c r="B76" i="2"/>
  <c r="I76" i="2"/>
  <c r="J76" i="2"/>
  <c r="R76" i="2"/>
  <c r="Q76" i="2"/>
  <c r="S76" i="2"/>
  <c r="C76" i="2"/>
  <c r="K76" i="2"/>
  <c r="L76" i="2"/>
  <c r="N76" i="2"/>
  <c r="B77" i="2"/>
  <c r="I77" i="2"/>
  <c r="J77" i="2"/>
  <c r="R77" i="2"/>
  <c r="Q77" i="2"/>
  <c r="S77" i="2"/>
  <c r="C77" i="2"/>
  <c r="K77" i="2"/>
  <c r="L77" i="2"/>
  <c r="N77" i="2"/>
  <c r="B78" i="2"/>
  <c r="I78" i="2"/>
  <c r="J78" i="2"/>
  <c r="R78" i="2"/>
  <c r="Q78" i="2"/>
  <c r="S78" i="2"/>
  <c r="C78" i="2"/>
  <c r="K78" i="2"/>
  <c r="L78" i="2"/>
  <c r="N78" i="2"/>
  <c r="B79" i="2"/>
  <c r="I79" i="2"/>
  <c r="J79" i="2"/>
  <c r="R79" i="2"/>
  <c r="Q79" i="2"/>
  <c r="S79" i="2"/>
  <c r="C79" i="2"/>
  <c r="K79" i="2"/>
  <c r="L79" i="2"/>
  <c r="N79" i="2"/>
  <c r="B80" i="2"/>
  <c r="I80" i="2"/>
  <c r="J80" i="2"/>
  <c r="R80" i="2"/>
  <c r="Q80" i="2"/>
  <c r="S80" i="2"/>
  <c r="C80" i="2"/>
  <c r="K80" i="2"/>
  <c r="L80" i="2"/>
  <c r="N80" i="2"/>
  <c r="B81" i="2"/>
  <c r="I81" i="2"/>
  <c r="J81" i="2"/>
  <c r="R81" i="2"/>
  <c r="Q81" i="2"/>
  <c r="S81" i="2"/>
  <c r="C81" i="2"/>
  <c r="K81" i="2"/>
  <c r="L81" i="2"/>
  <c r="N81" i="2"/>
  <c r="B82" i="2"/>
  <c r="I82" i="2"/>
  <c r="J82" i="2"/>
  <c r="R82" i="2"/>
  <c r="Q82" i="2"/>
  <c r="S82" i="2"/>
  <c r="C82" i="2"/>
  <c r="K82" i="2"/>
  <c r="L82" i="2"/>
  <c r="N82" i="2"/>
  <c r="B83" i="2"/>
  <c r="I83" i="2"/>
  <c r="J83" i="2"/>
  <c r="R83" i="2"/>
  <c r="Q83" i="2"/>
  <c r="S83" i="2"/>
  <c r="C83" i="2"/>
  <c r="K83" i="2"/>
  <c r="L83" i="2"/>
  <c r="N83" i="2"/>
  <c r="B84" i="2"/>
  <c r="I84" i="2"/>
  <c r="J84" i="2"/>
  <c r="R84" i="2"/>
  <c r="Q84" i="2"/>
  <c r="S84" i="2"/>
  <c r="C84" i="2"/>
  <c r="K84" i="2"/>
  <c r="L84" i="2"/>
  <c r="N84" i="2"/>
  <c r="B85" i="2"/>
  <c r="I85" i="2"/>
  <c r="J85" i="2"/>
  <c r="R85" i="2"/>
  <c r="Q85" i="2"/>
  <c r="S85" i="2"/>
  <c r="C85" i="2"/>
  <c r="K85" i="2"/>
  <c r="L85" i="2"/>
  <c r="N85" i="2"/>
  <c r="B86" i="2"/>
  <c r="I86" i="2"/>
  <c r="J86" i="2"/>
  <c r="R86" i="2"/>
  <c r="Q86" i="2"/>
  <c r="S86" i="2"/>
  <c r="C86" i="2"/>
  <c r="K86" i="2"/>
  <c r="L86" i="2"/>
  <c r="N86" i="2"/>
  <c r="B87" i="2"/>
  <c r="I87" i="2"/>
  <c r="J87" i="2"/>
  <c r="R87" i="2"/>
  <c r="Q87" i="2"/>
  <c r="S87" i="2"/>
  <c r="C87" i="2"/>
  <c r="K87" i="2"/>
  <c r="L87" i="2"/>
  <c r="N87" i="2"/>
  <c r="B88" i="2"/>
  <c r="I88" i="2"/>
  <c r="J88" i="2"/>
  <c r="R88" i="2"/>
  <c r="Q88" i="2"/>
  <c r="S88" i="2"/>
  <c r="C88" i="2"/>
  <c r="K88" i="2"/>
  <c r="L88" i="2"/>
  <c r="N88" i="2"/>
  <c r="B89" i="2"/>
  <c r="I89" i="2"/>
  <c r="J89" i="2"/>
  <c r="R89" i="2"/>
  <c r="Q89" i="2"/>
  <c r="S89" i="2"/>
  <c r="C89" i="2"/>
  <c r="K89" i="2"/>
  <c r="L89" i="2"/>
  <c r="N89" i="2"/>
  <c r="B90" i="2"/>
  <c r="I90" i="2"/>
  <c r="J90" i="2"/>
  <c r="R90" i="2"/>
  <c r="Q90" i="2"/>
  <c r="S90" i="2"/>
  <c r="C90" i="2"/>
  <c r="K90" i="2"/>
  <c r="L90" i="2"/>
  <c r="N90" i="2"/>
  <c r="B91" i="2"/>
  <c r="I91" i="2"/>
  <c r="J91" i="2"/>
  <c r="R91" i="2"/>
  <c r="Q91" i="2"/>
  <c r="S91" i="2"/>
  <c r="C91" i="2"/>
  <c r="K91" i="2"/>
  <c r="L91" i="2"/>
  <c r="N91" i="2"/>
  <c r="B92" i="2"/>
  <c r="I92" i="2"/>
  <c r="J92" i="2"/>
  <c r="R92" i="2"/>
  <c r="Q92" i="2"/>
  <c r="S92" i="2"/>
  <c r="C92" i="2"/>
  <c r="K92" i="2"/>
  <c r="L92" i="2"/>
  <c r="N92" i="2"/>
  <c r="B93" i="2"/>
  <c r="I93" i="2"/>
  <c r="J93" i="2"/>
  <c r="R93" i="2"/>
  <c r="Q93" i="2"/>
  <c r="S93" i="2"/>
  <c r="C93" i="2"/>
  <c r="K93" i="2"/>
  <c r="L93" i="2"/>
  <c r="N93" i="2"/>
  <c r="B94" i="2"/>
  <c r="I94" i="2"/>
  <c r="J94" i="2"/>
  <c r="R94" i="2"/>
  <c r="Q94" i="2"/>
  <c r="S94" i="2"/>
  <c r="C94" i="2"/>
  <c r="K94" i="2"/>
  <c r="L94" i="2"/>
  <c r="N94" i="2"/>
  <c r="B95" i="2"/>
  <c r="I95" i="2"/>
  <c r="J95" i="2"/>
  <c r="R95" i="2"/>
  <c r="Q95" i="2"/>
  <c r="S95" i="2"/>
  <c r="C95" i="2"/>
  <c r="K95" i="2"/>
  <c r="L95" i="2"/>
  <c r="N95" i="2"/>
  <c r="B96" i="2"/>
  <c r="I96" i="2"/>
  <c r="J96" i="2"/>
  <c r="R96" i="2"/>
  <c r="Q96" i="2"/>
  <c r="S96" i="2"/>
  <c r="C96" i="2"/>
  <c r="K96" i="2"/>
  <c r="L96" i="2"/>
  <c r="N96" i="2"/>
  <c r="B97" i="2"/>
  <c r="I97" i="2"/>
  <c r="J97" i="2"/>
  <c r="R97" i="2"/>
  <c r="Q97" i="2"/>
  <c r="S97" i="2"/>
  <c r="C97" i="2"/>
  <c r="K97" i="2"/>
  <c r="L97" i="2"/>
  <c r="N97" i="2"/>
  <c r="B98" i="2"/>
  <c r="I98" i="2"/>
  <c r="J98" i="2"/>
  <c r="R98" i="2"/>
  <c r="Q98" i="2"/>
  <c r="S98" i="2"/>
  <c r="C98" i="2"/>
  <c r="K98" i="2"/>
  <c r="L98" i="2"/>
  <c r="N98" i="2"/>
  <c r="B99" i="2"/>
  <c r="I99" i="2"/>
  <c r="J99" i="2"/>
  <c r="R99" i="2"/>
  <c r="Q99" i="2"/>
  <c r="S99" i="2"/>
  <c r="C99" i="2"/>
  <c r="K99" i="2"/>
  <c r="L99" i="2"/>
  <c r="N99" i="2"/>
  <c r="B100" i="2"/>
  <c r="I100" i="2"/>
  <c r="J100" i="2"/>
  <c r="R100" i="2"/>
  <c r="Q100" i="2"/>
  <c r="S100" i="2"/>
  <c r="C100" i="2"/>
  <c r="K100" i="2"/>
  <c r="L100" i="2"/>
  <c r="N100" i="2"/>
  <c r="B101" i="2"/>
  <c r="I101" i="2"/>
  <c r="J101" i="2"/>
  <c r="R101" i="2"/>
  <c r="Q101" i="2"/>
  <c r="S101" i="2"/>
  <c r="C101" i="2"/>
  <c r="K101" i="2"/>
  <c r="L101" i="2"/>
  <c r="N101" i="2"/>
  <c r="B102" i="2"/>
  <c r="I102" i="2"/>
  <c r="J102" i="2"/>
  <c r="R102" i="2"/>
  <c r="Q102" i="2"/>
  <c r="S102" i="2"/>
  <c r="C102" i="2"/>
  <c r="K102" i="2"/>
  <c r="L102" i="2"/>
  <c r="N102" i="2"/>
  <c r="B103" i="2"/>
  <c r="I103" i="2"/>
  <c r="J103" i="2"/>
  <c r="R103" i="2"/>
  <c r="Q103" i="2"/>
  <c r="S103" i="2"/>
  <c r="C103" i="2"/>
  <c r="K103" i="2"/>
  <c r="L103" i="2"/>
  <c r="N103" i="2"/>
  <c r="B104" i="2"/>
  <c r="I104" i="2"/>
  <c r="J104" i="2"/>
  <c r="R104" i="2"/>
  <c r="Q104" i="2"/>
  <c r="S104" i="2"/>
  <c r="C104" i="2"/>
  <c r="K104" i="2"/>
  <c r="L104" i="2"/>
  <c r="N104" i="2"/>
  <c r="B105" i="2"/>
  <c r="I105" i="2"/>
  <c r="J105" i="2"/>
  <c r="R105" i="2"/>
  <c r="Q105" i="2"/>
  <c r="S105" i="2"/>
  <c r="C105" i="2"/>
  <c r="K105" i="2"/>
  <c r="L105" i="2"/>
  <c r="N105" i="2"/>
  <c r="B106" i="2"/>
  <c r="I106" i="2"/>
  <c r="J106" i="2"/>
  <c r="R106" i="2"/>
  <c r="Q106" i="2"/>
  <c r="S106" i="2"/>
  <c r="C106" i="2"/>
  <c r="K106" i="2"/>
  <c r="L106" i="2"/>
  <c r="N106" i="2"/>
  <c r="B107" i="2"/>
  <c r="I107" i="2"/>
  <c r="J107" i="2"/>
  <c r="R107" i="2"/>
  <c r="Q107" i="2"/>
  <c r="S107" i="2"/>
  <c r="C107" i="2"/>
  <c r="K107" i="2"/>
  <c r="L107" i="2"/>
  <c r="N107" i="2"/>
  <c r="B108" i="2"/>
  <c r="I108" i="2"/>
  <c r="J108" i="2"/>
  <c r="R108" i="2"/>
  <c r="Q108" i="2"/>
  <c r="S108" i="2"/>
  <c r="C108" i="2"/>
  <c r="K108" i="2"/>
  <c r="L108" i="2"/>
  <c r="N108" i="2"/>
  <c r="B109" i="2"/>
  <c r="I109" i="2"/>
  <c r="J109" i="2"/>
  <c r="R109" i="2"/>
  <c r="Q109" i="2"/>
  <c r="S109" i="2"/>
  <c r="C109" i="2"/>
  <c r="K109" i="2"/>
  <c r="L109" i="2"/>
  <c r="N109" i="2"/>
  <c r="B110" i="2"/>
  <c r="I110" i="2"/>
  <c r="J110" i="2"/>
  <c r="R110" i="2"/>
  <c r="Q110" i="2"/>
  <c r="S110" i="2"/>
  <c r="C110" i="2"/>
  <c r="K110" i="2"/>
  <c r="L110" i="2"/>
  <c r="N110" i="2"/>
  <c r="B8" i="2"/>
  <c r="I8" i="2"/>
  <c r="J9" i="2"/>
  <c r="R9" i="2"/>
  <c r="Q9" i="2"/>
  <c r="S9" i="2"/>
  <c r="L9" i="2"/>
  <c r="N9" i="2"/>
  <c r="N111" i="2"/>
  <c r="J4" i="1"/>
  <c r="H4" i="1"/>
  <c r="E110" i="1"/>
  <c r="E109" i="1"/>
  <c r="E108" i="1"/>
  <c r="E107" i="1"/>
  <c r="E106" i="1"/>
  <c r="E105" i="1"/>
  <c r="E104" i="1"/>
  <c r="E103" i="1"/>
  <c r="E102" i="1"/>
  <c r="E101" i="1"/>
  <c r="Q15" i="1"/>
  <c r="Q22" i="1"/>
  <c r="Q19" i="1"/>
  <c r="Q13" i="1"/>
  <c r="AK6" i="2"/>
  <c r="AK5" i="2"/>
  <c r="D83" i="2"/>
  <c r="AJ83" i="2"/>
  <c r="Z88" i="2"/>
  <c r="D92" i="2"/>
  <c r="AJ92" i="2"/>
  <c r="D98" i="2"/>
  <c r="Z46" i="2"/>
  <c r="Z48" i="2"/>
  <c r="Z50" i="2"/>
  <c r="Z52" i="2"/>
  <c r="D55" i="2"/>
  <c r="Z55" i="2"/>
  <c r="D57" i="2"/>
  <c r="Z57" i="2"/>
  <c r="D63" i="2"/>
  <c r="AJ63" i="2"/>
  <c r="D67" i="2"/>
  <c r="AJ67" i="2"/>
  <c r="A66" i="2"/>
  <c r="Z69" i="2"/>
  <c r="Z72" i="2"/>
  <c r="Z74" i="2"/>
  <c r="D77" i="2"/>
  <c r="D79" i="2"/>
  <c r="Y3" i="2"/>
  <c r="X80" i="2"/>
  <c r="E80" i="2"/>
  <c r="E38" i="2"/>
  <c r="A34" i="2"/>
  <c r="Z29" i="2"/>
  <c r="A26" i="2"/>
  <c r="A14" i="2"/>
  <c r="X40" i="2"/>
  <c r="X38" i="2"/>
  <c r="X34" i="2"/>
  <c r="X32" i="2"/>
  <c r="X30" i="2"/>
  <c r="X24" i="2"/>
  <c r="D23" i="2"/>
  <c r="X22" i="2"/>
  <c r="X19" i="2"/>
  <c r="X17" i="2"/>
  <c r="X11" i="2"/>
  <c r="A35" i="2"/>
  <c r="A31" i="2"/>
  <c r="A27" i="2"/>
  <c r="A23" i="2"/>
  <c r="E19" i="2"/>
  <c r="E23" i="2"/>
  <c r="E27" i="2"/>
  <c r="E31" i="2"/>
  <c r="E35" i="2"/>
  <c r="Z37" i="2"/>
  <c r="Z34" i="2"/>
  <c r="Z27" i="2"/>
  <c r="Z26" i="2"/>
  <c r="AA27" i="2"/>
  <c r="Z25" i="2"/>
  <c r="AA26" i="2"/>
  <c r="Z22" i="2"/>
  <c r="Z18" i="2"/>
  <c r="Z14" i="2"/>
  <c r="E11" i="2"/>
  <c r="D20" i="2"/>
  <c r="AJ20" i="2"/>
  <c r="D34" i="2"/>
  <c r="AJ34" i="2"/>
  <c r="E13" i="2"/>
  <c r="A15" i="2"/>
  <c r="Z11" i="2"/>
  <c r="Z13" i="2"/>
  <c r="Z15" i="2"/>
  <c r="Z17" i="2"/>
  <c r="Z19" i="2"/>
  <c r="Z23" i="2"/>
  <c r="Z31" i="2"/>
  <c r="Z33" i="2"/>
  <c r="Z35" i="2"/>
  <c r="E36" i="2"/>
  <c r="E24" i="2"/>
  <c r="E12" i="2"/>
  <c r="D12" i="2"/>
  <c r="G12" i="2"/>
  <c r="X20" i="2"/>
  <c r="A28" i="2"/>
  <c r="X31" i="2"/>
  <c r="X33" i="2"/>
  <c r="X35" i="2"/>
  <c r="X39" i="2"/>
  <c r="X9" i="2"/>
  <c r="E15" i="2"/>
  <c r="D22" i="2"/>
  <c r="AJ22" i="2"/>
  <c r="D11" i="2"/>
  <c r="AJ11" i="2"/>
  <c r="D24" i="2"/>
  <c r="AJ24" i="2"/>
  <c r="AK24" i="2"/>
  <c r="AL24" i="2"/>
  <c r="AM24" i="2"/>
  <c r="AJ12" i="2"/>
  <c r="A30" i="2"/>
  <c r="A12" i="2"/>
  <c r="E18" i="2"/>
  <c r="D39" i="2"/>
  <c r="D33" i="2"/>
  <c r="D25" i="2"/>
  <c r="AJ25" i="2"/>
  <c r="F23" i="2"/>
  <c r="D21" i="2"/>
  <c r="AJ21" i="2"/>
  <c r="D17" i="2"/>
  <c r="AJ17" i="2"/>
  <c r="D13" i="2"/>
  <c r="D40" i="2"/>
  <c r="AJ40" i="2"/>
  <c r="Z16" i="2"/>
  <c r="AA16" i="2"/>
  <c r="E33" i="2"/>
  <c r="E25" i="2"/>
  <c r="G25" i="2"/>
  <c r="A24" i="2"/>
  <c r="A38" i="2"/>
  <c r="G11" i="2"/>
  <c r="G23" i="2"/>
  <c r="E14" i="2"/>
  <c r="E22" i="2"/>
  <c r="F22" i="2"/>
  <c r="E26" i="2"/>
  <c r="E30" i="2"/>
  <c r="E34" i="2"/>
  <c r="F34" i="2"/>
  <c r="A19" i="2"/>
  <c r="A33" i="2"/>
  <c r="D86" i="2"/>
  <c r="AJ86" i="2"/>
  <c r="X10" i="2"/>
  <c r="X12" i="2"/>
  <c r="X14" i="2"/>
  <c r="X16" i="2"/>
  <c r="X21" i="2"/>
  <c r="X23" i="2"/>
  <c r="X25" i="2"/>
  <c r="X27" i="2"/>
  <c r="E86" i="2"/>
  <c r="G86" i="2"/>
  <c r="AJ23" i="2"/>
  <c r="E100" i="2"/>
  <c r="D99" i="2"/>
  <c r="E99" i="2"/>
  <c r="G99" i="2"/>
  <c r="D93" i="2"/>
  <c r="D90" i="2"/>
  <c r="A100" i="2"/>
  <c r="E88" i="2"/>
  <c r="E44" i="2"/>
  <c r="D45" i="2"/>
  <c r="AJ45" i="2"/>
  <c r="D97" i="2"/>
  <c r="D48" i="2"/>
  <c r="AJ48" i="2"/>
  <c r="D46" i="2"/>
  <c r="D44" i="2"/>
  <c r="AJ44" i="2"/>
  <c r="D91" i="2"/>
  <c r="AJ91" i="2"/>
  <c r="E87" i="2"/>
  <c r="E52" i="2"/>
  <c r="D52" i="2"/>
  <c r="G52" i="2"/>
  <c r="E47" i="2"/>
  <c r="E45" i="2"/>
  <c r="G45" i="2"/>
  <c r="A99" i="2"/>
  <c r="X97" i="2"/>
  <c r="E96" i="2"/>
  <c r="E89" i="2"/>
  <c r="T87" i="2"/>
  <c r="U89" i="2"/>
  <c r="X96" i="2"/>
  <c r="Y97" i="2"/>
  <c r="D96" i="2"/>
  <c r="X95" i="2"/>
  <c r="D94" i="2"/>
  <c r="X92" i="2"/>
  <c r="X93" i="2"/>
  <c r="Y93" i="2"/>
  <c r="AF93" i="2"/>
  <c r="X91" i="2"/>
  <c r="X89" i="2"/>
  <c r="X85" i="2"/>
  <c r="X83" i="2"/>
  <c r="X82" i="2"/>
  <c r="D82" i="2"/>
  <c r="X100" i="2"/>
  <c r="X99" i="2"/>
  <c r="X98" i="2"/>
  <c r="X94" i="2"/>
  <c r="U94" i="2"/>
  <c r="X90" i="2"/>
  <c r="U90" i="2"/>
  <c r="X88" i="2"/>
  <c r="X86" i="2"/>
  <c r="U86" i="2"/>
  <c r="A82" i="2"/>
  <c r="A97" i="2"/>
  <c r="A96" i="2"/>
  <c r="A93" i="2"/>
  <c r="A89" i="2"/>
  <c r="A88" i="2"/>
  <c r="A87" i="2"/>
  <c r="A86" i="2"/>
  <c r="A85" i="2"/>
  <c r="A61" i="2"/>
  <c r="E51" i="2"/>
  <c r="E50" i="2"/>
  <c r="E49" i="2"/>
  <c r="A64" i="2"/>
  <c r="E48" i="2"/>
  <c r="D81" i="2"/>
  <c r="E58" i="2"/>
  <c r="D56" i="2"/>
  <c r="AJ56" i="2"/>
  <c r="E74" i="2"/>
  <c r="D74" i="2"/>
  <c r="F74" i="2"/>
  <c r="E64" i="2"/>
  <c r="D65" i="2"/>
  <c r="A62" i="2"/>
  <c r="D58" i="2"/>
  <c r="E56" i="2"/>
  <c r="E54" i="2"/>
  <c r="AJ52" i="2"/>
  <c r="D61" i="2"/>
  <c r="E76" i="2"/>
  <c r="E72" i="2"/>
  <c r="E70" i="2"/>
  <c r="E66" i="2"/>
  <c r="E59" i="2"/>
  <c r="E57" i="2"/>
  <c r="E55" i="2"/>
  <c r="E53" i="2"/>
  <c r="Z78" i="2"/>
  <c r="E79" i="2"/>
  <c r="U81" i="2"/>
  <c r="U75" i="2"/>
  <c r="U61" i="2"/>
  <c r="U56" i="2"/>
  <c r="U48" i="2"/>
  <c r="X45" i="2"/>
  <c r="X47" i="2"/>
  <c r="X49" i="2"/>
  <c r="X51" i="2"/>
  <c r="X54" i="2"/>
  <c r="X55" i="2"/>
  <c r="X57" i="2"/>
  <c r="X60" i="2"/>
  <c r="X62" i="2"/>
  <c r="X64" i="2"/>
  <c r="X67" i="2"/>
  <c r="X70" i="2"/>
  <c r="X72" i="2"/>
  <c r="X74" i="2"/>
  <c r="X76" i="2"/>
  <c r="X43" i="2"/>
  <c r="X44" i="2"/>
  <c r="X48" i="2"/>
  <c r="X50" i="2"/>
  <c r="Y51" i="2"/>
  <c r="X52" i="2"/>
  <c r="X59" i="2"/>
  <c r="X66" i="2"/>
  <c r="Z80" i="2"/>
  <c r="E81" i="2"/>
  <c r="X79" i="2"/>
  <c r="D80" i="2"/>
  <c r="AJ80" i="2"/>
  <c r="X81" i="2"/>
  <c r="X78" i="2"/>
  <c r="E78" i="2"/>
  <c r="D78" i="2"/>
  <c r="F78" i="2"/>
  <c r="AJ78" i="2"/>
  <c r="X77" i="2"/>
  <c r="E77" i="2"/>
  <c r="D76" i="2"/>
  <c r="F76" i="2"/>
  <c r="X75" i="2"/>
  <c r="E75" i="2"/>
  <c r="X73" i="2"/>
  <c r="E73" i="2"/>
  <c r="D72" i="2"/>
  <c r="X71" i="2"/>
  <c r="D70" i="2"/>
  <c r="F70" i="2"/>
  <c r="X69" i="2"/>
  <c r="E69" i="2"/>
  <c r="D68" i="2"/>
  <c r="AJ68" i="2"/>
  <c r="E67" i="2"/>
  <c r="D66" i="2"/>
  <c r="X65" i="2"/>
  <c r="E65" i="2"/>
  <c r="A65" i="2"/>
  <c r="D64" i="2"/>
  <c r="AJ64" i="2"/>
  <c r="X63" i="2"/>
  <c r="E63" i="2"/>
  <c r="A63" i="2"/>
  <c r="D62" i="2"/>
  <c r="AJ62" i="2"/>
  <c r="X61" i="2"/>
  <c r="X58" i="2"/>
  <c r="X56" i="2"/>
  <c r="F48" i="2"/>
  <c r="X46" i="2"/>
  <c r="A81" i="2"/>
  <c r="A80" i="2"/>
  <c r="A79" i="2"/>
  <c r="A78" i="2"/>
  <c r="A77" i="2"/>
  <c r="A76" i="2"/>
  <c r="A75" i="2"/>
  <c r="A74" i="2"/>
  <c r="A73" i="2"/>
  <c r="A72" i="2"/>
  <c r="A71" i="2"/>
  <c r="A69" i="2"/>
  <c r="A68" i="2"/>
  <c r="A67" i="2"/>
  <c r="F57" i="2"/>
  <c r="A59" i="2"/>
  <c r="A58" i="2"/>
  <c r="A57" i="2"/>
  <c r="A56" i="2"/>
  <c r="A55" i="2"/>
  <c r="A54" i="2"/>
  <c r="A53" i="2"/>
  <c r="A52" i="2"/>
  <c r="A51" i="2"/>
  <c r="A50" i="2"/>
  <c r="A49" i="2"/>
  <c r="A48" i="2"/>
  <c r="A47" i="2"/>
  <c r="A46" i="2"/>
  <c r="A45" i="2"/>
  <c r="A44" i="2"/>
  <c r="G34" i="2"/>
  <c r="F33" i="2"/>
  <c r="F25" i="2"/>
  <c r="Z9" i="2"/>
  <c r="D14" i="2"/>
  <c r="Z24" i="2"/>
  <c r="AA24" i="2"/>
  <c r="E17" i="2"/>
  <c r="A25" i="2"/>
  <c r="Y10" i="2"/>
  <c r="AG10" i="2"/>
  <c r="Y21" i="2"/>
  <c r="AG21" i="2"/>
  <c r="AJ74" i="2"/>
  <c r="AJ61" i="2"/>
  <c r="AJ57" i="2"/>
  <c r="AJ94" i="2"/>
  <c r="AJ93" i="2"/>
  <c r="AJ66" i="2"/>
  <c r="AJ76" i="2"/>
  <c r="AJ65" i="2"/>
  <c r="AJ81" i="2"/>
  <c r="AJ96" i="2"/>
  <c r="AJ97" i="2"/>
  <c r="AJ90" i="2"/>
  <c r="AJ99" i="2"/>
  <c r="G57" i="2"/>
  <c r="G56" i="2"/>
  <c r="Y74" i="2"/>
  <c r="Y78" i="2"/>
  <c r="AG78" i="2"/>
  <c r="Y67" i="2"/>
  <c r="Y64" i="2"/>
  <c r="Y66" i="2"/>
  <c r="Y72" i="2"/>
  <c r="AG72" i="2"/>
  <c r="Y91" i="2"/>
  <c r="AF91" i="2"/>
  <c r="T94" i="2"/>
  <c r="T86" i="2"/>
  <c r="T90" i="2"/>
  <c r="AJ82" i="2"/>
  <c r="Y82" i="2"/>
  <c r="Y83" i="2"/>
  <c r="AG83" i="2"/>
  <c r="F64" i="2"/>
  <c r="F66" i="2"/>
  <c r="Y76" i="2"/>
  <c r="AF76" i="2"/>
  <c r="Y99" i="2"/>
  <c r="Y100" i="2"/>
  <c r="AG100" i="2"/>
  <c r="Y86" i="2"/>
  <c r="AG86" i="2"/>
  <c r="G96" i="2"/>
  <c r="G81" i="2"/>
  <c r="G70" i="2"/>
  <c r="G66" i="2"/>
  <c r="Y52" i="2"/>
  <c r="AF52" i="2"/>
  <c r="Y48" i="2"/>
  <c r="AF48" i="2"/>
  <c r="F63" i="2"/>
  <c r="G63" i="2"/>
  <c r="T48" i="2"/>
  <c r="Y77" i="2"/>
  <c r="Y73" i="2"/>
  <c r="Y65" i="2"/>
  <c r="Y61" i="2"/>
  <c r="Y56" i="2"/>
  <c r="F65" i="2"/>
  <c r="G65" i="2"/>
  <c r="AF74" i="2"/>
  <c r="AG74" i="2"/>
  <c r="T54" i="2"/>
  <c r="T56" i="2"/>
  <c r="V56" i="2"/>
  <c r="E56" i="1"/>
  <c r="T61" i="2"/>
  <c r="T65" i="2"/>
  <c r="T75" i="2"/>
  <c r="V75" i="2"/>
  <c r="T81" i="2"/>
  <c r="G64" i="2"/>
  <c r="G72" i="2"/>
  <c r="G74" i="2"/>
  <c r="G76" i="2"/>
  <c r="G78" i="2"/>
  <c r="Y79" i="2"/>
  <c r="AF79" i="2"/>
  <c r="Y44" i="2"/>
  <c r="Y75" i="2"/>
  <c r="Y71" i="2"/>
  <c r="AF71" i="2"/>
  <c r="Y58" i="2"/>
  <c r="Y50" i="2"/>
  <c r="AF50" i="2"/>
  <c r="Z60" i="2"/>
  <c r="Z59" i="2"/>
  <c r="AA60" i="2"/>
  <c r="Z62" i="2"/>
  <c r="Z64" i="2"/>
  <c r="Z66" i="2"/>
  <c r="Z65" i="2"/>
  <c r="AA66" i="2"/>
  <c r="Z61" i="2"/>
  <c r="AA61" i="2"/>
  <c r="AB61" i="2"/>
  <c r="AA65" i="2"/>
  <c r="AA9" i="2"/>
  <c r="G14" i="2"/>
  <c r="E41" i="2"/>
  <c r="D41" i="2"/>
  <c r="F41" i="2"/>
  <c r="AJ41" i="2"/>
  <c r="X41" i="2"/>
  <c r="U41" i="2"/>
  <c r="A41" i="2"/>
  <c r="AF21" i="2"/>
  <c r="AF10" i="2"/>
  <c r="AG91" i="2"/>
  <c r="AF100" i="2"/>
  <c r="AH100" i="2"/>
  <c r="AF82" i="2"/>
  <c r="AG82" i="2"/>
  <c r="AH82" i="2"/>
  <c r="AG93" i="2"/>
  <c r="AH93" i="2"/>
  <c r="AF83" i="2"/>
  <c r="D43" i="2"/>
  <c r="AJ43" i="2"/>
  <c r="AF56" i="2"/>
  <c r="AG56" i="2"/>
  <c r="AH56" i="2"/>
  <c r="AF65" i="2"/>
  <c r="AG65" i="2"/>
  <c r="AH65" i="2"/>
  <c r="AC65" i="2"/>
  <c r="AE65" i="2"/>
  <c r="AF73" i="2"/>
  <c r="AG73" i="2"/>
  <c r="AH73" i="2"/>
  <c r="AG71" i="2"/>
  <c r="AF61" i="2"/>
  <c r="AG61" i="2"/>
  <c r="AH61" i="2"/>
  <c r="AC61" i="2"/>
  <c r="T41" i="2"/>
  <c r="X42" i="2"/>
  <c r="T42" i="2"/>
  <c r="D42" i="2"/>
  <c r="AJ42" i="2"/>
  <c r="AH83" i="2"/>
  <c r="T89" i="2"/>
  <c r="V89" i="2"/>
  <c r="E89" i="1"/>
  <c r="A60" i="2"/>
  <c r="D60" i="2"/>
  <c r="E85" i="2"/>
  <c r="U87" i="2"/>
  <c r="V87" i="2"/>
  <c r="E87" i="1"/>
  <c r="Y23" i="2"/>
  <c r="AG23" i="2"/>
  <c r="AF23" i="2"/>
  <c r="AH23" i="2"/>
  <c r="Y39" i="2"/>
  <c r="Z38" i="2"/>
  <c r="AA38" i="2"/>
  <c r="Y80" i="2"/>
  <c r="E98" i="2"/>
  <c r="G98" i="2"/>
  <c r="Y70" i="2"/>
  <c r="AF70" i="2"/>
  <c r="Y92" i="2"/>
  <c r="AF92" i="2"/>
  <c r="F45" i="2"/>
  <c r="D73" i="2"/>
  <c r="D59" i="2"/>
  <c r="G59" i="2"/>
  <c r="D100" i="2"/>
  <c r="AJ100" i="2"/>
  <c r="AK100" i="2"/>
  <c r="AL100" i="2"/>
  <c r="G55" i="2"/>
  <c r="Z100" i="2"/>
  <c r="G44" i="2"/>
  <c r="Z99" i="2"/>
  <c r="AA100" i="2"/>
  <c r="Y40" i="2"/>
  <c r="AF40" i="2"/>
  <c r="Y94" i="2"/>
  <c r="AF94" i="2"/>
  <c r="Y98" i="2"/>
  <c r="F99" i="2"/>
  <c r="E60" i="2"/>
  <c r="G60" i="2"/>
  <c r="AG40" i="2"/>
  <c r="AH40" i="2"/>
  <c r="Y42" i="2"/>
  <c r="AF42" i="2"/>
  <c r="AE100" i="2"/>
  <c r="AG48" i="2"/>
  <c r="Y17" i="2"/>
  <c r="AA17" i="2"/>
  <c r="AB17" i="2"/>
  <c r="Y22" i="2"/>
  <c r="Y31" i="2"/>
  <c r="D47" i="2"/>
  <c r="AJ47" i="2"/>
  <c r="Z42" i="2"/>
  <c r="AF72" i="2"/>
  <c r="AG52" i="2"/>
  <c r="G17" i="2"/>
  <c r="AJ59" i="2"/>
  <c r="AF51" i="2"/>
  <c r="AG51" i="2"/>
  <c r="Y35" i="2"/>
  <c r="Y34" i="2"/>
  <c r="G100" i="2"/>
  <c r="E75" i="1"/>
  <c r="Y41" i="2"/>
  <c r="D71" i="2"/>
  <c r="D95" i="2"/>
  <c r="AG50" i="2"/>
  <c r="AH50" i="2"/>
  <c r="E43" i="2"/>
  <c r="AF78" i="2"/>
  <c r="AH78" i="2"/>
  <c r="AH91" i="2"/>
  <c r="AA25" i="2"/>
  <c r="V48" i="2"/>
  <c r="E48" i="1"/>
  <c r="V61" i="2"/>
  <c r="E61" i="1"/>
  <c r="V81" i="2"/>
  <c r="E81" i="1"/>
  <c r="T16" i="2"/>
  <c r="U42" i="2"/>
  <c r="V42" i="2"/>
  <c r="E42" i="1"/>
  <c r="Y11" i="2"/>
  <c r="AF11" i="2"/>
  <c r="P100" i="2"/>
  <c r="G41" i="2"/>
  <c r="AJ72" i="2"/>
  <c r="G48" i="2"/>
  <c r="F86" i="2"/>
  <c r="T36" i="2"/>
  <c r="AB100" i="2"/>
  <c r="AQ100" i="2"/>
  <c r="Z75" i="2"/>
  <c r="Z51" i="2"/>
  <c r="A101" i="2"/>
  <c r="E101" i="2"/>
  <c r="M87" i="2"/>
  <c r="Z86" i="2"/>
  <c r="Z77" i="2"/>
  <c r="Z53" i="2"/>
  <c r="AA53" i="2"/>
  <c r="Z85" i="2"/>
  <c r="AA86" i="2"/>
  <c r="Z73" i="2"/>
  <c r="AA34" i="2"/>
  <c r="AB34" i="2"/>
  <c r="AB65" i="2"/>
  <c r="Z41" i="2"/>
  <c r="Z98" i="2"/>
  <c r="E92" i="2"/>
  <c r="G92" i="2"/>
  <c r="AG31" i="2"/>
  <c r="AF31" i="2"/>
  <c r="AH31" i="2"/>
  <c r="AF17" i="2"/>
  <c r="AG17" i="2"/>
  <c r="AH17" i="2"/>
  <c r="AC17" i="2"/>
  <c r="F43" i="2"/>
  <c r="G43" i="2"/>
  <c r="AF34" i="2"/>
  <c r="AG34" i="2"/>
  <c r="AF41" i="2"/>
  <c r="AG41" i="2"/>
  <c r="AG11" i="2"/>
  <c r="Z101" i="2"/>
  <c r="AA101" i="2"/>
  <c r="AA75" i="2"/>
  <c r="E102" i="2"/>
  <c r="A102" i="2"/>
  <c r="Z102" i="2"/>
  <c r="AA102" i="2"/>
  <c r="AA51" i="2"/>
  <c r="AA73" i="2"/>
  <c r="AA74" i="2"/>
  <c r="AB74" i="2"/>
  <c r="F92" i="2"/>
  <c r="AE61" i="2"/>
  <c r="AA99" i="2"/>
  <c r="AH41" i="2"/>
  <c r="AE17" i="2"/>
  <c r="AH34" i="2"/>
  <c r="AC34" i="2"/>
  <c r="AE34" i="2"/>
  <c r="AH11" i="2"/>
  <c r="E103" i="2"/>
  <c r="AB51" i="2"/>
  <c r="AB86" i="2"/>
  <c r="Z103" i="2"/>
  <c r="AA14" i="2"/>
  <c r="AA15" i="2"/>
  <c r="AA23" i="2"/>
  <c r="AB23" i="2"/>
  <c r="AA19" i="2"/>
  <c r="AA18" i="2"/>
  <c r="Y20" i="2"/>
  <c r="Z71" i="2"/>
  <c r="AG92" i="2"/>
  <c r="V94" i="2"/>
  <c r="E94" i="1"/>
  <c r="A105" i="2"/>
  <c r="Z104" i="2"/>
  <c r="A104" i="2"/>
  <c r="E104" i="2"/>
  <c r="Y24" i="2"/>
  <c r="AB24" i="2"/>
  <c r="Y25" i="2"/>
  <c r="AB25" i="2"/>
  <c r="Z58" i="2"/>
  <c r="AA59" i="2"/>
  <c r="Z49" i="2"/>
  <c r="Z96" i="2"/>
  <c r="Z89" i="2"/>
  <c r="AA89" i="2"/>
  <c r="F80" i="2"/>
  <c r="G80" i="2"/>
  <c r="Z82" i="2"/>
  <c r="AH71" i="2"/>
  <c r="V86" i="2"/>
  <c r="E86" i="1"/>
  <c r="F44" i="2"/>
  <c r="AA103" i="2"/>
  <c r="A103" i="2"/>
  <c r="F100" i="2"/>
  <c r="F47" i="2"/>
  <c r="AH51" i="2"/>
  <c r="AC51" i="2"/>
  <c r="AH92" i="2"/>
  <c r="AC23" i="2"/>
  <c r="AE23" i="2"/>
  <c r="Y12" i="2"/>
  <c r="AA52" i="2"/>
  <c r="AB52" i="2"/>
  <c r="AJ77" i="2"/>
  <c r="G77" i="2"/>
  <c r="F77" i="2"/>
  <c r="Z95" i="2"/>
  <c r="Y32" i="2"/>
  <c r="Y33" i="2"/>
  <c r="AF33" i="2"/>
  <c r="Z79" i="2"/>
  <c r="AA79" i="2"/>
  <c r="AB79" i="2"/>
  <c r="Z76" i="2"/>
  <c r="Z54" i="2"/>
  <c r="AA55" i="2"/>
  <c r="Z47" i="2"/>
  <c r="AA47" i="2"/>
  <c r="Z44" i="2"/>
  <c r="E105" i="2"/>
  <c r="AG42" i="2"/>
  <c r="AH42" i="2"/>
  <c r="AJ71" i="2"/>
  <c r="F59" i="2"/>
  <c r="AG79" i="2"/>
  <c r="AG75" i="2"/>
  <c r="AF86" i="2"/>
  <c r="AH86" i="2"/>
  <c r="AG76" i="2"/>
  <c r="AH76" i="2"/>
  <c r="AH72" i="2"/>
  <c r="AJ70" i="2"/>
  <c r="F56" i="2"/>
  <c r="F72" i="2"/>
  <c r="F81" i="2"/>
  <c r="G13" i="2"/>
  <c r="F96" i="2"/>
  <c r="F12" i="2"/>
  <c r="F11" i="2"/>
  <c r="AA35" i="2"/>
  <c r="AB35" i="2"/>
  <c r="AH79" i="2"/>
  <c r="AC79" i="2"/>
  <c r="AE79" i="2"/>
  <c r="AH48" i="2"/>
  <c r="AA48" i="2"/>
  <c r="AC48" i="2"/>
  <c r="AA80" i="2"/>
  <c r="AB80" i="2"/>
  <c r="V90" i="2"/>
  <c r="E90" i="1"/>
  <c r="D87" i="2"/>
  <c r="P87" i="2"/>
  <c r="AJ79" i="2"/>
  <c r="AK79" i="2"/>
  <c r="AL79" i="2"/>
  <c r="F79" i="2"/>
  <c r="G79" i="2"/>
  <c r="Z68" i="2"/>
  <c r="Z56" i="2"/>
  <c r="Z43" i="2"/>
  <c r="AK91" i="2"/>
  <c r="AL91" i="2"/>
  <c r="AK97" i="2"/>
  <c r="AL97" i="2"/>
  <c r="AN97" i="2"/>
  <c r="AK76" i="2"/>
  <c r="AL76" i="2"/>
  <c r="AJ87" i="2"/>
  <c r="AK87" i="2"/>
  <c r="AL87" i="2"/>
  <c r="F87" i="2"/>
  <c r="AH52" i="2"/>
  <c r="AA58" i="2"/>
  <c r="AB58" i="2"/>
  <c r="AH74" i="2"/>
  <c r="AC74" i="2"/>
  <c r="AE74" i="2"/>
  <c r="AC86" i="2"/>
  <c r="AE86" i="2"/>
  <c r="G87" i="2"/>
  <c r="D69" i="2"/>
  <c r="AJ69" i="2"/>
  <c r="AA78" i="2"/>
  <c r="AC78" i="2"/>
  <c r="AG39" i="2"/>
  <c r="AF39" i="2"/>
  <c r="AH39" i="2"/>
  <c r="AJ98" i="2"/>
  <c r="F98" i="2"/>
  <c r="AJ60" i="2"/>
  <c r="F60" i="2"/>
  <c r="Y81" i="2"/>
  <c r="AF81" i="2"/>
  <c r="Z87" i="2"/>
  <c r="AA88" i="2"/>
  <c r="AO24" i="2"/>
  <c r="AQ24" i="2"/>
  <c r="AG70" i="2"/>
  <c r="AH70" i="2"/>
  <c r="AG94" i="2"/>
  <c r="AH94" i="2"/>
  <c r="V41" i="2"/>
  <c r="E41" i="1"/>
  <c r="F52" i="2"/>
  <c r="AG20" i="2"/>
  <c r="AF20" i="2"/>
  <c r="AH20" i="2"/>
  <c r="AA72" i="2"/>
  <c r="AF12" i="2"/>
  <c r="AG12" i="2"/>
  <c r="AA50" i="2"/>
  <c r="AA49" i="2"/>
  <c r="AG25" i="2"/>
  <c r="AF25" i="2"/>
  <c r="AF24" i="2"/>
  <c r="AG24" i="2"/>
  <c r="AA54" i="2"/>
  <c r="AG32" i="2"/>
  <c r="AF32" i="2"/>
  <c r="AG33" i="2"/>
  <c r="AA96" i="2"/>
  <c r="AO76" i="2"/>
  <c r="AQ76" i="2"/>
  <c r="A106" i="2"/>
  <c r="F69" i="2"/>
  <c r="G69" i="2"/>
  <c r="AN24" i="2"/>
  <c r="AM100" i="2"/>
  <c r="AN91" i="2"/>
  <c r="AA57" i="2"/>
  <c r="AA56" i="2"/>
  <c r="AA69" i="2"/>
  <c r="AB48" i="2"/>
  <c r="AE48" i="2"/>
  <c r="AA87" i="2"/>
  <c r="AG81" i="2"/>
  <c r="AE78" i="2"/>
  <c r="AB78" i="2"/>
  <c r="Z105" i="2"/>
  <c r="AB72" i="2"/>
  <c r="AC72" i="2"/>
  <c r="AE72" i="2"/>
  <c r="AH25" i="2"/>
  <c r="AC25" i="2"/>
  <c r="AE25" i="2"/>
  <c r="AH12" i="2"/>
  <c r="AC50" i="2"/>
  <c r="AB50" i="2"/>
  <c r="AH24" i="2"/>
  <c r="AC24" i="2"/>
  <c r="AE24" i="2"/>
  <c r="AH33" i="2"/>
  <c r="AH32" i="2"/>
  <c r="AB56" i="2"/>
  <c r="AC56" i="2"/>
  <c r="AE56" i="2"/>
  <c r="AH81" i="2"/>
  <c r="AA104" i="2"/>
  <c r="AA105" i="2"/>
  <c r="AA44" i="2"/>
  <c r="AB44" i="2"/>
  <c r="AA43" i="2"/>
  <c r="AN79" i="2"/>
  <c r="AM79" i="2"/>
  <c r="AO79" i="2"/>
  <c r="AQ79" i="2"/>
  <c r="AO100" i="2"/>
  <c r="AN100" i="2"/>
  <c r="F73" i="2"/>
  <c r="G73" i="2"/>
  <c r="AJ73" i="2"/>
  <c r="AK73" i="2"/>
  <c r="AL73" i="2"/>
  <c r="AM76" i="2"/>
  <c r="AN76" i="2"/>
  <c r="Y60" i="2"/>
  <c r="Y59" i="2"/>
  <c r="AB59" i="2"/>
  <c r="Y62" i="2"/>
  <c r="AA62" i="2"/>
  <c r="AB62" i="2"/>
  <c r="Y63" i="2"/>
  <c r="Y55" i="2"/>
  <c r="AB55" i="2"/>
  <c r="Y45" i="2"/>
  <c r="Y46" i="2"/>
  <c r="U58" i="2"/>
  <c r="T58" i="2"/>
  <c r="V58" i="2"/>
  <c r="E58" i="1"/>
  <c r="U78" i="2"/>
  <c r="T78" i="2"/>
  <c r="V78" i="2"/>
  <c r="E78" i="1"/>
  <c r="Z106" i="2"/>
  <c r="AA106" i="2"/>
  <c r="AG99" i="2"/>
  <c r="AF99" i="2"/>
  <c r="AH99" i="2"/>
  <c r="AC99" i="2"/>
  <c r="AE99" i="2"/>
  <c r="Z63" i="2"/>
  <c r="Y47" i="2"/>
  <c r="AB47" i="2"/>
  <c r="Z84" i="2"/>
  <c r="A84" i="2"/>
  <c r="A83" i="2"/>
  <c r="E83" i="2"/>
  <c r="E84" i="2"/>
  <c r="AK25" i="2"/>
  <c r="AL25" i="2"/>
  <c r="AK48" i="2"/>
  <c r="AL48" i="2"/>
  <c r="AK63" i="2"/>
  <c r="AL63" i="2"/>
  <c r="AK61" i="2"/>
  <c r="AL61" i="2"/>
  <c r="AN61" i="2"/>
  <c r="AK20" i="2"/>
  <c r="AL20" i="2"/>
  <c r="AN20" i="2"/>
  <c r="AK45" i="2"/>
  <c r="AL45" i="2"/>
  <c r="AK22" i="2"/>
  <c r="AL22" i="2"/>
  <c r="AK80" i="2"/>
  <c r="AL80" i="2"/>
  <c r="AK41" i="2"/>
  <c r="AL41" i="2"/>
  <c r="AK96" i="2"/>
  <c r="AL96" i="2"/>
  <c r="AK52" i="2"/>
  <c r="AL52" i="2"/>
  <c r="AK99" i="2"/>
  <c r="AL99" i="2"/>
  <c r="AK57" i="2"/>
  <c r="AL57" i="2"/>
  <c r="AK66" i="2"/>
  <c r="AL66" i="2"/>
  <c r="AK62" i="2"/>
  <c r="AL62" i="2"/>
  <c r="AN62" i="2"/>
  <c r="AK34" i="2"/>
  <c r="AL34" i="2"/>
  <c r="AK92" i="2"/>
  <c r="AL92" i="2"/>
  <c r="AK42" i="2"/>
  <c r="AL42" i="2"/>
  <c r="AN42" i="2"/>
  <c r="AK12" i="2"/>
  <c r="AL12" i="2"/>
  <c r="AK11" i="2"/>
  <c r="AL11" i="2"/>
  <c r="AK90" i="2"/>
  <c r="AL90" i="2"/>
  <c r="AN90" i="2"/>
  <c r="AK86" i="2"/>
  <c r="AL86" i="2"/>
  <c r="AK83" i="2"/>
  <c r="AL83" i="2"/>
  <c r="AN83" i="2"/>
  <c r="AK68" i="2"/>
  <c r="AL68" i="2"/>
  <c r="AN68" i="2"/>
  <c r="AK67" i="2"/>
  <c r="AL67" i="2"/>
  <c r="AK65" i="2"/>
  <c r="AL65" i="2"/>
  <c r="AK74" i="2"/>
  <c r="AL74" i="2"/>
  <c r="AK56" i="2"/>
  <c r="AL56" i="2"/>
  <c r="AK64" i="2"/>
  <c r="AL64" i="2"/>
  <c r="AK71" i="2"/>
  <c r="AL71" i="2"/>
  <c r="AN71" i="2"/>
  <c r="AK93" i="2"/>
  <c r="AL93" i="2"/>
  <c r="AN93" i="2"/>
  <c r="AK70" i="2"/>
  <c r="AL70" i="2"/>
  <c r="AK81" i="2"/>
  <c r="AL81" i="2"/>
  <c r="AK78" i="2"/>
  <c r="AL78" i="2"/>
  <c r="AK82" i="2"/>
  <c r="AL82" i="2"/>
  <c r="AN82" i="2"/>
  <c r="AK23" i="2"/>
  <c r="AL23" i="2"/>
  <c r="AK69" i="2"/>
  <c r="AL69" i="2"/>
  <c r="AK60" i="2"/>
  <c r="AL60" i="2"/>
  <c r="AK94" i="2"/>
  <c r="AL94" i="2"/>
  <c r="AN94" i="2"/>
  <c r="AK44" i="2"/>
  <c r="AL44" i="2"/>
  <c r="AG67" i="2"/>
  <c r="AF67" i="2"/>
  <c r="AM87" i="2"/>
  <c r="AO87" i="2"/>
  <c r="AQ87" i="2"/>
  <c r="AN87" i="2"/>
  <c r="AK98" i="2"/>
  <c r="AL98" i="2"/>
  <c r="AK59" i="2"/>
  <c r="AL59" i="2"/>
  <c r="AK43" i="2"/>
  <c r="AL43" i="2"/>
  <c r="E106" i="2"/>
  <c r="AA76" i="2"/>
  <c r="AC76" i="2"/>
  <c r="AE76" i="2"/>
  <c r="AB73" i="2"/>
  <c r="AC73" i="2"/>
  <c r="AE73" i="2"/>
  <c r="AJ95" i="2"/>
  <c r="AK95" i="2"/>
  <c r="AL95" i="2"/>
  <c r="AN95" i="2"/>
  <c r="AC52" i="2"/>
  <c r="AE52" i="2"/>
  <c r="AB76" i="2"/>
  <c r="AA77" i="2"/>
  <c r="AB77" i="2"/>
  <c r="AK77" i="2"/>
  <c r="AL77" i="2"/>
  <c r="AB99" i="2"/>
  <c r="AK72" i="2"/>
  <c r="AL72" i="2"/>
  <c r="M42" i="2"/>
  <c r="P42" i="2"/>
  <c r="AF35" i="2"/>
  <c r="AG35" i="2"/>
  <c r="AC100" i="2"/>
  <c r="AF77" i="2"/>
  <c r="AG77" i="2"/>
  <c r="AH77" i="2"/>
  <c r="AC77" i="2"/>
  <c r="AE77" i="2"/>
  <c r="Y90" i="2"/>
  <c r="Y89" i="2"/>
  <c r="AB89" i="2"/>
  <c r="Y96" i="2"/>
  <c r="Y95" i="2"/>
  <c r="U95" i="2"/>
  <c r="T95" i="2"/>
  <c r="V95" i="2"/>
  <c r="E95" i="1"/>
  <c r="AK47" i="2"/>
  <c r="AL47" i="2"/>
  <c r="AG98" i="2"/>
  <c r="AF98" i="2"/>
  <c r="AF75" i="2"/>
  <c r="AH75" i="2"/>
  <c r="AC75" i="2"/>
  <c r="D75" i="2"/>
  <c r="AE75" i="2"/>
  <c r="AB75" i="2"/>
  <c r="AG66" i="2"/>
  <c r="AF66" i="2"/>
  <c r="AB66" i="2"/>
  <c r="F17" i="2"/>
  <c r="AA42" i="2"/>
  <c r="AC42" i="2"/>
  <c r="AE42" i="2"/>
  <c r="AF80" i="2"/>
  <c r="AG80" i="2"/>
  <c r="AG64" i="2"/>
  <c r="AF64" i="2"/>
  <c r="X8" i="2"/>
  <c r="Y9" i="2"/>
  <c r="D9" i="2"/>
  <c r="Z30" i="2"/>
  <c r="AG22" i="2"/>
  <c r="AF22" i="2"/>
  <c r="Y43" i="2"/>
  <c r="AF58" i="2"/>
  <c r="AG58" i="2"/>
  <c r="AH58" i="2"/>
  <c r="AC58" i="2"/>
  <c r="AE58" i="2"/>
  <c r="AF44" i="2"/>
  <c r="AG44" i="2"/>
  <c r="AJ46" i="2"/>
  <c r="AK46" i="2"/>
  <c r="AL46" i="2"/>
  <c r="AN46" i="2"/>
  <c r="A42" i="2"/>
  <c r="A43" i="2"/>
  <c r="AH10" i="2"/>
  <c r="AJ14" i="2"/>
  <c r="AK14" i="2"/>
  <c r="AL14" i="2"/>
  <c r="F14" i="2"/>
  <c r="U54" i="2"/>
  <c r="V54" i="2"/>
  <c r="E54" i="1"/>
  <c r="U65" i="2"/>
  <c r="V65" i="2"/>
  <c r="E65" i="1"/>
  <c r="AG97" i="2"/>
  <c r="AF97" i="2"/>
  <c r="AH97" i="2"/>
  <c r="D85" i="2"/>
  <c r="X84" i="2"/>
  <c r="D84" i="2"/>
  <c r="G84" i="2"/>
  <c r="G47" i="2"/>
  <c r="E42" i="2"/>
  <c r="AH21" i="2"/>
  <c r="F67" i="2"/>
  <c r="G67" i="2"/>
  <c r="F58" i="2"/>
  <c r="AJ58" i="2"/>
  <c r="AK58" i="2"/>
  <c r="AL58" i="2"/>
  <c r="G58" i="2"/>
  <c r="AJ39" i="2"/>
  <c r="AK39" i="2"/>
  <c r="AL39" i="2"/>
  <c r="AN39" i="2"/>
  <c r="U16" i="2"/>
  <c r="V16" i="2"/>
  <c r="E16" i="1"/>
  <c r="Y57" i="2"/>
  <c r="AB57" i="2"/>
  <c r="AJ33" i="2"/>
  <c r="AK33" i="2"/>
  <c r="AL33" i="2"/>
  <c r="G33" i="2"/>
  <c r="Z40" i="2"/>
  <c r="X15" i="2"/>
  <c r="D16" i="2"/>
  <c r="D15" i="2"/>
  <c r="D18" i="2"/>
  <c r="D19" i="2"/>
  <c r="X18" i="2"/>
  <c r="G18" i="2"/>
  <c r="G22" i="2"/>
  <c r="X68" i="2"/>
  <c r="D53" i="2"/>
  <c r="D54" i="2"/>
  <c r="X53" i="2"/>
  <c r="D51" i="2"/>
  <c r="AE51" i="2"/>
  <c r="E95" i="2"/>
  <c r="F95" i="2"/>
  <c r="A94" i="2"/>
  <c r="E94" i="2"/>
  <c r="A95" i="2"/>
  <c r="A92" i="2"/>
  <c r="A90" i="2"/>
  <c r="E90" i="2"/>
  <c r="Y49" i="2"/>
  <c r="AJ13" i="2"/>
  <c r="AK13" i="2"/>
  <c r="AL13" i="2"/>
  <c r="F13" i="2"/>
  <c r="AK21" i="2"/>
  <c r="AL21" i="2"/>
  <c r="AN21" i="2"/>
  <c r="U36" i="2"/>
  <c r="V36" i="2"/>
  <c r="E36" i="1"/>
  <c r="F24" i="2"/>
  <c r="G24" i="2"/>
  <c r="X13" i="2"/>
  <c r="E71" i="2"/>
  <c r="A70" i="2"/>
  <c r="AJ55" i="2"/>
  <c r="AK55" i="2"/>
  <c r="AL55" i="2"/>
  <c r="F55" i="2"/>
  <c r="D50" i="2"/>
  <c r="G50" i="2"/>
  <c r="D49" i="2"/>
  <c r="E93" i="2"/>
  <c r="E91" i="2"/>
  <c r="A91" i="2"/>
  <c r="AK40" i="2"/>
  <c r="AL40" i="2"/>
  <c r="AN40" i="2"/>
  <c r="Z21" i="2"/>
  <c r="Z28" i="2"/>
  <c r="X28" i="2"/>
  <c r="D28" i="2"/>
  <c r="D29" i="2"/>
  <c r="D32" i="2"/>
  <c r="D31" i="2"/>
  <c r="X37" i="2"/>
  <c r="D38" i="2"/>
  <c r="A10" i="2"/>
  <c r="E10" i="2"/>
  <c r="A11" i="2"/>
  <c r="E68" i="2"/>
  <c r="E61" i="2"/>
  <c r="E62" i="2"/>
  <c r="E97" i="2"/>
  <c r="A98" i="2"/>
  <c r="D89" i="2"/>
  <c r="F94" i="2"/>
  <c r="F90" i="2"/>
  <c r="AK17" i="2"/>
  <c r="AL17" i="2"/>
  <c r="D26" i="2"/>
  <c r="X26" i="2"/>
  <c r="G26" i="2"/>
  <c r="D27" i="2"/>
  <c r="A13" i="2"/>
  <c r="E16" i="2"/>
  <c r="A16" i="2"/>
  <c r="A20" i="2"/>
  <c r="E20" i="2"/>
  <c r="E21" i="2"/>
  <c r="G21" i="2"/>
  <c r="E28" i="2"/>
  <c r="A29" i="2"/>
  <c r="E29" i="2"/>
  <c r="E32" i="2"/>
  <c r="A32" i="2"/>
  <c r="A36" i="2"/>
  <c r="E37" i="2"/>
  <c r="A37" i="2"/>
  <c r="E39" i="2"/>
  <c r="A39" i="2"/>
  <c r="A40" i="2"/>
  <c r="E82" i="2"/>
  <c r="E46" i="2"/>
  <c r="D88" i="2"/>
  <c r="X87" i="2"/>
  <c r="D10" i="2"/>
  <c r="D36" i="2"/>
  <c r="D37" i="2"/>
  <c r="X36" i="2"/>
  <c r="A9" i="2"/>
  <c r="E9" i="2"/>
  <c r="A17" i="2"/>
  <c r="A18" i="2"/>
  <c r="A21" i="2"/>
  <c r="A22" i="2"/>
  <c r="E40" i="2"/>
  <c r="G36" i="2"/>
  <c r="G20" i="2"/>
  <c r="X29" i="2"/>
  <c r="D30" i="2"/>
  <c r="G30" i="2"/>
  <c r="D35" i="2"/>
  <c r="P37" i="2"/>
  <c r="T34" i="2"/>
  <c r="U34" i="2"/>
  <c r="V34" i="2"/>
  <c r="E34" i="1"/>
  <c r="AQ101" i="2"/>
  <c r="D101" i="2"/>
  <c r="G101" i="2"/>
  <c r="X101" i="2"/>
  <c r="AE101" i="2"/>
  <c r="P101" i="2"/>
  <c r="Z36" i="2"/>
  <c r="AJ38" i="2"/>
  <c r="AK38" i="2"/>
  <c r="AL38" i="2"/>
  <c r="F38" i="2"/>
  <c r="Y29" i="2"/>
  <c r="Y28" i="2"/>
  <c r="Z93" i="2"/>
  <c r="U76" i="2"/>
  <c r="T76" i="2"/>
  <c r="M76" i="2"/>
  <c r="M74" i="2"/>
  <c r="U74" i="2"/>
  <c r="T74" i="2"/>
  <c r="M75" i="2"/>
  <c r="T98" i="2"/>
  <c r="U98" i="2"/>
  <c r="V98" i="2"/>
  <c r="E98" i="1"/>
  <c r="T40" i="2"/>
  <c r="U40" i="2"/>
  <c r="AJ85" i="2"/>
  <c r="AK85" i="2"/>
  <c r="AL85" i="2"/>
  <c r="F85" i="2"/>
  <c r="AO81" i="2"/>
  <c r="AQ81" i="2"/>
  <c r="AM81" i="2"/>
  <c r="AN81" i="2"/>
  <c r="AM67" i="2"/>
  <c r="AN67" i="2"/>
  <c r="AO67" i="2"/>
  <c r="AQ67" i="2"/>
  <c r="AJ84" i="2"/>
  <c r="AK84" i="2"/>
  <c r="AL84" i="2"/>
  <c r="AN84" i="2"/>
  <c r="F84" i="2"/>
  <c r="Y30" i="2"/>
  <c r="AB29" i="2"/>
  <c r="G9" i="2"/>
  <c r="AJ9" i="2"/>
  <c r="AK9" i="2"/>
  <c r="AL9" i="2"/>
  <c r="AO9" i="2"/>
  <c r="AJ36" i="2"/>
  <c r="AK36" i="2"/>
  <c r="AL36" i="2"/>
  <c r="F36" i="2"/>
  <c r="AJ88" i="2"/>
  <c r="AK88" i="2"/>
  <c r="AL88" i="2"/>
  <c r="G88" i="2"/>
  <c r="F88" i="2"/>
  <c r="G46" i="2"/>
  <c r="AO46" i="2"/>
  <c r="AQ46" i="2"/>
  <c r="AM46" i="2"/>
  <c r="F82" i="2"/>
  <c r="G82" i="2"/>
  <c r="AO82" i="2"/>
  <c r="AQ82" i="2"/>
  <c r="AM82" i="2"/>
  <c r="G39" i="2"/>
  <c r="AM39" i="2"/>
  <c r="AO39" i="2"/>
  <c r="AQ39" i="2"/>
  <c r="G29" i="2"/>
  <c r="F20" i="2"/>
  <c r="AM20" i="2"/>
  <c r="AO20" i="2"/>
  <c r="AQ20" i="2"/>
  <c r="U88" i="2"/>
  <c r="T88" i="2"/>
  <c r="M89" i="2"/>
  <c r="M88" i="2"/>
  <c r="M98" i="2"/>
  <c r="Z97" i="2"/>
  <c r="F68" i="2"/>
  <c r="AO68" i="2"/>
  <c r="AQ68" i="2"/>
  <c r="G68" i="2"/>
  <c r="AM68" i="2"/>
  <c r="Y38" i="2"/>
  <c r="AB38" i="2"/>
  <c r="F29" i="2"/>
  <c r="AJ29" i="2"/>
  <c r="AK29" i="2"/>
  <c r="AL29" i="2"/>
  <c r="AN29" i="2"/>
  <c r="AA29" i="2"/>
  <c r="AA28" i="2"/>
  <c r="AB28" i="2"/>
  <c r="Z91" i="2"/>
  <c r="T49" i="2"/>
  <c r="M49" i="2"/>
  <c r="U49" i="2"/>
  <c r="AN55" i="2"/>
  <c r="AO55" i="2"/>
  <c r="AQ55" i="2"/>
  <c r="AM55" i="2"/>
  <c r="T63" i="2"/>
  <c r="U63" i="2"/>
  <c r="V63" i="2"/>
  <c r="E63" i="1"/>
  <c r="T52" i="2"/>
  <c r="U52" i="2"/>
  <c r="V52" i="2"/>
  <c r="E52" i="1"/>
  <c r="U64" i="2"/>
  <c r="T64" i="2"/>
  <c r="U46" i="2"/>
  <c r="T46" i="2"/>
  <c r="V46" i="2"/>
  <c r="E46" i="1"/>
  <c r="T80" i="2"/>
  <c r="U80" i="2"/>
  <c r="V80" i="2"/>
  <c r="E80" i="1"/>
  <c r="U66" i="2"/>
  <c r="T66" i="2"/>
  <c r="U28" i="2"/>
  <c r="T28" i="2"/>
  <c r="V28" i="2"/>
  <c r="E28" i="1"/>
  <c r="U47" i="2"/>
  <c r="M47" i="2"/>
  <c r="T47" i="2"/>
  <c r="M48" i="2"/>
  <c r="U29" i="2"/>
  <c r="M29" i="2"/>
  <c r="T29" i="2"/>
  <c r="U22" i="2"/>
  <c r="T22" i="2"/>
  <c r="V22" i="2"/>
  <c r="E22" i="1"/>
  <c r="M22" i="2"/>
  <c r="U97" i="2"/>
  <c r="T97" i="2"/>
  <c r="U9" i="2"/>
  <c r="T9" i="2"/>
  <c r="V9" i="2"/>
  <c r="E9" i="1"/>
  <c r="M9" i="2"/>
  <c r="U12" i="2"/>
  <c r="T12" i="2"/>
  <c r="U35" i="2"/>
  <c r="M36" i="2"/>
  <c r="T35" i="2"/>
  <c r="M35" i="2"/>
  <c r="U13" i="2"/>
  <c r="M13" i="2"/>
  <c r="T13" i="2"/>
  <c r="AM13" i="2"/>
  <c r="AN13" i="2"/>
  <c r="AO13" i="2"/>
  <c r="AQ13" i="2"/>
  <c r="Z90" i="2"/>
  <c r="AA90" i="2"/>
  <c r="AB90" i="2"/>
  <c r="G94" i="2"/>
  <c r="AM94" i="2"/>
  <c r="AO94" i="2"/>
  <c r="AQ94" i="2"/>
  <c r="T50" i="2"/>
  <c r="U50" i="2"/>
  <c r="V50" i="2"/>
  <c r="E50" i="1"/>
  <c r="M50" i="2"/>
  <c r="AJ54" i="2"/>
  <c r="AK54" i="2"/>
  <c r="AL54" i="2"/>
  <c r="G54" i="2"/>
  <c r="F54" i="2"/>
  <c r="Y69" i="2"/>
  <c r="Y68" i="2"/>
  <c r="AJ18" i="2"/>
  <c r="AK18" i="2"/>
  <c r="AL18" i="2"/>
  <c r="F18" i="2"/>
  <c r="AJ16" i="2"/>
  <c r="AK16" i="2"/>
  <c r="AL16" i="2"/>
  <c r="AN16" i="2"/>
  <c r="F16" i="2"/>
  <c r="F39" i="2"/>
  <c r="G42" i="2"/>
  <c r="AO42" i="2"/>
  <c r="AQ42" i="2"/>
  <c r="F42" i="2"/>
  <c r="AM42" i="2"/>
  <c r="Y85" i="2"/>
  <c r="Y84" i="2"/>
  <c r="AH22" i="2"/>
  <c r="AA22" i="2"/>
  <c r="AC22" i="2"/>
  <c r="AE22" i="2"/>
  <c r="AN9" i="2"/>
  <c r="F9" i="2"/>
  <c r="AH80" i="2"/>
  <c r="AC80" i="2"/>
  <c r="AE80" i="2"/>
  <c r="AN47" i="2"/>
  <c r="AO47" i="2"/>
  <c r="AQ47" i="2"/>
  <c r="AM47" i="2"/>
  <c r="AG95" i="2"/>
  <c r="AF95" i="2"/>
  <c r="AG89" i="2"/>
  <c r="AF89" i="2"/>
  <c r="AM98" i="2"/>
  <c r="AN98" i="2"/>
  <c r="AO98" i="2"/>
  <c r="AQ98" i="2"/>
  <c r="AN74" i="2"/>
  <c r="AO74" i="2"/>
  <c r="AQ74" i="2"/>
  <c r="AM74" i="2"/>
  <c r="AO12" i="2"/>
  <c r="AQ12" i="2"/>
  <c r="AN12" i="2"/>
  <c r="AM12" i="2"/>
  <c r="AN52" i="2"/>
  <c r="AM52" i="2"/>
  <c r="AO52" i="2"/>
  <c r="AQ52" i="2"/>
  <c r="AN22" i="2"/>
  <c r="AM22" i="2"/>
  <c r="AO22" i="2"/>
  <c r="AQ22" i="2"/>
  <c r="AM63" i="2"/>
  <c r="AN63" i="2"/>
  <c r="AO63" i="2"/>
  <c r="AQ63" i="2"/>
  <c r="G83" i="2"/>
  <c r="F83" i="2"/>
  <c r="AO83" i="2"/>
  <c r="AQ83" i="2"/>
  <c r="AM83" i="2"/>
  <c r="AA85" i="2"/>
  <c r="AB85" i="2"/>
  <c r="AF47" i="2"/>
  <c r="AG47" i="2"/>
  <c r="AH47" i="2"/>
  <c r="AC47" i="2"/>
  <c r="AE47" i="2"/>
  <c r="AG46" i="2"/>
  <c r="AF46" i="2"/>
  <c r="AG63" i="2"/>
  <c r="AF63" i="2"/>
  <c r="Y37" i="2"/>
  <c r="Y36" i="2"/>
  <c r="G75" i="2"/>
  <c r="AJ75" i="2"/>
  <c r="AK75" i="2"/>
  <c r="AL75" i="2"/>
  <c r="F75" i="2"/>
  <c r="Z39" i="2"/>
  <c r="AA39" i="2"/>
  <c r="Z32" i="2"/>
  <c r="M32" i="2"/>
  <c r="G28" i="2"/>
  <c r="AJ28" i="2"/>
  <c r="AK28" i="2"/>
  <c r="AL28" i="2"/>
  <c r="AO28" i="2"/>
  <c r="AQ28" i="2"/>
  <c r="T26" i="2"/>
  <c r="U26" i="2"/>
  <c r="V26" i="2"/>
  <c r="E26" i="1"/>
  <c r="M26" i="2"/>
  <c r="G61" i="2"/>
  <c r="AO61" i="2"/>
  <c r="AQ61" i="2"/>
  <c r="AM61" i="2"/>
  <c r="G71" i="2"/>
  <c r="AM71" i="2"/>
  <c r="F71" i="2"/>
  <c r="AO71" i="2"/>
  <c r="AQ71" i="2"/>
  <c r="U71" i="2"/>
  <c r="T71" i="2"/>
  <c r="V71" i="2"/>
  <c r="E71" i="1"/>
  <c r="U55" i="2"/>
  <c r="T55" i="2"/>
  <c r="V55" i="2"/>
  <c r="E55" i="1"/>
  <c r="M56" i="2"/>
  <c r="U45" i="2"/>
  <c r="T45" i="2"/>
  <c r="U25" i="2"/>
  <c r="T25" i="2"/>
  <c r="U32" i="2"/>
  <c r="T32" i="2"/>
  <c r="U19" i="2"/>
  <c r="T19" i="2"/>
  <c r="G90" i="2"/>
  <c r="AO90" i="2"/>
  <c r="AQ90" i="2"/>
  <c r="AM90" i="2"/>
  <c r="G95" i="2"/>
  <c r="AM95" i="2"/>
  <c r="AO95" i="2"/>
  <c r="AQ95" i="2"/>
  <c r="U53" i="2"/>
  <c r="T53" i="2"/>
  <c r="M53" i="2"/>
  <c r="Y18" i="2"/>
  <c r="AB18" i="2"/>
  <c r="Y19" i="2"/>
  <c r="AB19" i="2"/>
  <c r="M40" i="2"/>
  <c r="AN14" i="2"/>
  <c r="AO14" i="2"/>
  <c r="AQ14" i="2"/>
  <c r="AM14" i="2"/>
  <c r="AG43" i="2"/>
  <c r="AF43" i="2"/>
  <c r="AH43" i="2"/>
  <c r="AC43" i="2"/>
  <c r="AE43" i="2"/>
  <c r="AN92" i="2"/>
  <c r="AM92" i="2"/>
  <c r="AO92" i="2"/>
  <c r="AQ92" i="2"/>
  <c r="F35" i="2"/>
  <c r="G35" i="2"/>
  <c r="AJ35" i="2"/>
  <c r="AK35" i="2"/>
  <c r="AL35" i="2"/>
  <c r="AJ10" i="2"/>
  <c r="AK10" i="2"/>
  <c r="AL10" i="2"/>
  <c r="AN10" i="2"/>
  <c r="F10" i="2"/>
  <c r="U100" i="2"/>
  <c r="T100" i="2"/>
  <c r="V100" i="2"/>
  <c r="E100" i="1"/>
  <c r="M100" i="2"/>
  <c r="T57" i="2"/>
  <c r="U57" i="2"/>
  <c r="M57" i="2"/>
  <c r="M58" i="2"/>
  <c r="Z20" i="2"/>
  <c r="AA20" i="2"/>
  <c r="AB26" i="2"/>
  <c r="Y26" i="2"/>
  <c r="Y27" i="2"/>
  <c r="AB27" i="2"/>
  <c r="AN17" i="2"/>
  <c r="AO17" i="2"/>
  <c r="AQ17" i="2"/>
  <c r="F89" i="2"/>
  <c r="G89" i="2"/>
  <c r="AJ89" i="2"/>
  <c r="AK89" i="2"/>
  <c r="AL89" i="2"/>
  <c r="F62" i="2"/>
  <c r="G62" i="2"/>
  <c r="AO62" i="2"/>
  <c r="AQ62" i="2"/>
  <c r="AM62" i="2"/>
  <c r="T37" i="2"/>
  <c r="U37" i="2"/>
  <c r="V37" i="2"/>
  <c r="E37" i="1"/>
  <c r="M37" i="2"/>
  <c r="U31" i="2"/>
  <c r="T31" i="2"/>
  <c r="M31" i="2"/>
  <c r="AN28" i="2"/>
  <c r="F28" i="2"/>
  <c r="F61" i="2"/>
  <c r="G93" i="2"/>
  <c r="F93" i="2"/>
  <c r="AO93" i="2"/>
  <c r="AQ93" i="2"/>
  <c r="AM93" i="2"/>
  <c r="AJ49" i="2"/>
  <c r="AK49" i="2"/>
  <c r="AL49" i="2"/>
  <c r="F49" i="2"/>
  <c r="U69" i="2"/>
  <c r="T69" i="2"/>
  <c r="U44" i="2"/>
  <c r="T44" i="2"/>
  <c r="V44" i="2"/>
  <c r="E44" i="1"/>
  <c r="M44" i="2"/>
  <c r="U83" i="2"/>
  <c r="T83" i="2"/>
  <c r="V83" i="2"/>
  <c r="E83" i="1"/>
  <c r="U67" i="2"/>
  <c r="T67" i="2"/>
  <c r="U43" i="2"/>
  <c r="T43" i="2"/>
  <c r="V43" i="2"/>
  <c r="E43" i="1"/>
  <c r="M43" i="2"/>
  <c r="M62" i="2"/>
  <c r="M63" i="2"/>
  <c r="U62" i="2"/>
  <c r="T62" i="2"/>
  <c r="V62" i="2"/>
  <c r="E62" i="1"/>
  <c r="U59" i="2"/>
  <c r="T59" i="2"/>
  <c r="V59" i="2"/>
  <c r="E59" i="1"/>
  <c r="T96" i="2"/>
  <c r="U96" i="2"/>
  <c r="U39" i="2"/>
  <c r="T39" i="2"/>
  <c r="U60" i="2"/>
  <c r="M61" i="2"/>
  <c r="T60" i="2"/>
  <c r="M60" i="2"/>
  <c r="U82" i="2"/>
  <c r="T82" i="2"/>
  <c r="V82" i="2"/>
  <c r="E82" i="1"/>
  <c r="U17" i="2"/>
  <c r="T17" i="2"/>
  <c r="T24" i="2"/>
  <c r="M25" i="2"/>
  <c r="U24" i="2"/>
  <c r="U27" i="2"/>
  <c r="M27" i="2"/>
  <c r="T27" i="2"/>
  <c r="Y13" i="2"/>
  <c r="Y14" i="2"/>
  <c r="AB14" i="2"/>
  <c r="AF49" i="2"/>
  <c r="AG49" i="2"/>
  <c r="AH49" i="2"/>
  <c r="AC49" i="2"/>
  <c r="AE49" i="2"/>
  <c r="AB49" i="2"/>
  <c r="G53" i="2"/>
  <c r="AJ53" i="2"/>
  <c r="AK53" i="2"/>
  <c r="AL53" i="2"/>
  <c r="F53" i="2"/>
  <c r="T18" i="2"/>
  <c r="U18" i="2"/>
  <c r="M18" i="2"/>
  <c r="G16" i="2"/>
  <c r="Y16" i="2"/>
  <c r="Y15" i="2"/>
  <c r="AN33" i="2"/>
  <c r="AO33" i="2"/>
  <c r="AQ33" i="2"/>
  <c r="AM33" i="2"/>
  <c r="U84" i="2"/>
  <c r="T84" i="2"/>
  <c r="V84" i="2"/>
  <c r="E84" i="1"/>
  <c r="AH44" i="2"/>
  <c r="AC44" i="2"/>
  <c r="AE44" i="2"/>
  <c r="AB42" i="2"/>
  <c r="AA30" i="2"/>
  <c r="AB30" i="2"/>
  <c r="AA31" i="2"/>
  <c r="AB9" i="2"/>
  <c r="AG9" i="2"/>
  <c r="AF9" i="2"/>
  <c r="AH9" i="2"/>
  <c r="AC9" i="2"/>
  <c r="AG96" i="2"/>
  <c r="AF96" i="2"/>
  <c r="AH96" i="2"/>
  <c r="AC96" i="2"/>
  <c r="AE96" i="2"/>
  <c r="AB96" i="2"/>
  <c r="AF90" i="2"/>
  <c r="AG90" i="2"/>
  <c r="AH90" i="2"/>
  <c r="AC90" i="2"/>
  <c r="AE90" i="2"/>
  <c r="AH35" i="2"/>
  <c r="AC35" i="2"/>
  <c r="AE35" i="2"/>
  <c r="AO72" i="2"/>
  <c r="AQ72" i="2"/>
  <c r="AN72" i="2"/>
  <c r="AM72" i="2"/>
  <c r="AO43" i="2"/>
  <c r="AQ43" i="2"/>
  <c r="AN43" i="2"/>
  <c r="AM43" i="2"/>
  <c r="AN60" i="2"/>
  <c r="AM60" i="2"/>
  <c r="AO60" i="2"/>
  <c r="AQ60" i="2"/>
  <c r="AO78" i="2"/>
  <c r="AQ78" i="2"/>
  <c r="AM78" i="2"/>
  <c r="AN78" i="2"/>
  <c r="AM65" i="2"/>
  <c r="AO65" i="2"/>
  <c r="AQ65" i="2"/>
  <c r="AN65" i="2"/>
  <c r="AN86" i="2"/>
  <c r="AM86" i="2"/>
  <c r="AO86" i="2"/>
  <c r="AQ86" i="2"/>
  <c r="AN66" i="2"/>
  <c r="AO66" i="2"/>
  <c r="AQ66" i="2"/>
  <c r="AM66" i="2"/>
  <c r="AM96" i="2"/>
  <c r="AN96" i="2"/>
  <c r="AO96" i="2"/>
  <c r="AQ96" i="2"/>
  <c r="AM45" i="2"/>
  <c r="AN45" i="2"/>
  <c r="AO45" i="2"/>
  <c r="AQ45" i="2"/>
  <c r="AN48" i="2"/>
  <c r="AO48" i="2"/>
  <c r="AQ48" i="2"/>
  <c r="AM48" i="2"/>
  <c r="AA63" i="2"/>
  <c r="AB63" i="2"/>
  <c r="AA64" i="2"/>
  <c r="AB64" i="2"/>
  <c r="M59" i="2"/>
  <c r="AF45" i="2"/>
  <c r="AG45" i="2"/>
  <c r="AG59" i="2"/>
  <c r="AF59" i="2"/>
  <c r="AH59" i="2"/>
  <c r="AC59" i="2"/>
  <c r="AE59" i="2"/>
  <c r="U10" i="2"/>
  <c r="T10" i="2"/>
  <c r="V10" i="2"/>
  <c r="E10" i="1"/>
  <c r="M12" i="2"/>
  <c r="Z12" i="2"/>
  <c r="G10" i="2"/>
  <c r="AM10" i="2"/>
  <c r="AO10" i="2"/>
  <c r="AQ10" i="2"/>
  <c r="F31" i="2"/>
  <c r="AJ31" i="2"/>
  <c r="AK31" i="2"/>
  <c r="AL31" i="2"/>
  <c r="G31" i="2"/>
  <c r="AJ50" i="2"/>
  <c r="AK50" i="2"/>
  <c r="AL50" i="2"/>
  <c r="F50" i="2"/>
  <c r="AE50" i="2"/>
  <c r="U73" i="2"/>
  <c r="T73" i="2"/>
  <c r="U93" i="2"/>
  <c r="T93" i="2"/>
  <c r="V93" i="2"/>
  <c r="E93" i="1"/>
  <c r="M93" i="2"/>
  <c r="T85" i="2"/>
  <c r="M86" i="2"/>
  <c r="U85" i="2"/>
  <c r="V85" i="2"/>
  <c r="E85" i="1"/>
  <c r="U23" i="2"/>
  <c r="T23" i="2"/>
  <c r="V23" i="2"/>
  <c r="E23" i="1"/>
  <c r="M23" i="2"/>
  <c r="M24" i="2"/>
  <c r="Z92" i="2"/>
  <c r="AA92" i="2"/>
  <c r="AJ51" i="2"/>
  <c r="AK51" i="2"/>
  <c r="AL51" i="2"/>
  <c r="G51" i="2"/>
  <c r="F51" i="2"/>
  <c r="F15" i="2"/>
  <c r="AJ15" i="2"/>
  <c r="AK15" i="2"/>
  <c r="AL15" i="2"/>
  <c r="G15" i="2"/>
  <c r="AF57" i="2"/>
  <c r="AG57" i="2"/>
  <c r="AN59" i="2"/>
  <c r="AM59" i="2"/>
  <c r="AO59" i="2"/>
  <c r="AQ59" i="2"/>
  <c r="AN69" i="2"/>
  <c r="AM69" i="2"/>
  <c r="AO69" i="2"/>
  <c r="AQ69" i="2"/>
  <c r="AM64" i="2"/>
  <c r="AO64" i="2"/>
  <c r="AQ64" i="2"/>
  <c r="AN64" i="2"/>
  <c r="AN57" i="2"/>
  <c r="AM57" i="2"/>
  <c r="AO57" i="2"/>
  <c r="AQ57" i="2"/>
  <c r="AN41" i="2"/>
  <c r="AM41" i="2"/>
  <c r="AO41" i="2"/>
  <c r="AQ41" i="2"/>
  <c r="AO25" i="2"/>
  <c r="AQ25" i="2"/>
  <c r="AN25" i="2"/>
  <c r="AM25" i="2"/>
  <c r="AG60" i="2"/>
  <c r="AF60" i="2"/>
  <c r="AH60" i="2"/>
  <c r="AC60" i="2"/>
  <c r="AE60" i="2"/>
  <c r="AB60" i="2"/>
  <c r="AJ30" i="2"/>
  <c r="AK30" i="2"/>
  <c r="AL30" i="2"/>
  <c r="F30" i="2"/>
  <c r="F40" i="2"/>
  <c r="G40" i="2"/>
  <c r="AM40" i="2"/>
  <c r="AO40" i="2"/>
  <c r="AQ40" i="2"/>
  <c r="AJ37" i="2"/>
  <c r="AK37" i="2"/>
  <c r="AL37" i="2"/>
  <c r="AN37" i="2"/>
  <c r="F37" i="2"/>
  <c r="Y87" i="2"/>
  <c r="Y88" i="2"/>
  <c r="AB87" i="2"/>
  <c r="AB88" i="2"/>
  <c r="M46" i="2"/>
  <c r="M45" i="2"/>
  <c r="Z45" i="2"/>
  <c r="Z81" i="2"/>
  <c r="M82" i="2"/>
  <c r="M81" i="2"/>
  <c r="G37" i="2"/>
  <c r="AM37" i="2"/>
  <c r="G32" i="2"/>
  <c r="AJ32" i="2"/>
  <c r="AK32" i="2"/>
  <c r="AL32" i="2"/>
  <c r="AM32" i="2"/>
  <c r="F21" i="2"/>
  <c r="AO21" i="2"/>
  <c r="AQ21" i="2"/>
  <c r="AM21" i="2"/>
  <c r="F27" i="2"/>
  <c r="AJ27" i="2"/>
  <c r="AK27" i="2"/>
  <c r="AL27" i="2"/>
  <c r="F26" i="2"/>
  <c r="AJ26" i="2"/>
  <c r="AK26" i="2"/>
  <c r="AL26" i="2"/>
  <c r="G97" i="2"/>
  <c r="F97" i="2"/>
  <c r="AM97" i="2"/>
  <c r="AO97" i="2"/>
  <c r="AQ97" i="2"/>
  <c r="Z67" i="2"/>
  <c r="M67" i="2"/>
  <c r="Z10" i="2"/>
  <c r="G38" i="2"/>
  <c r="AN32" i="2"/>
  <c r="F32" i="2"/>
  <c r="AA21" i="2"/>
  <c r="AB21" i="2"/>
  <c r="AB22" i="2"/>
  <c r="F91" i="2"/>
  <c r="G91" i="2"/>
  <c r="AO91" i="2"/>
  <c r="AQ91" i="2"/>
  <c r="AM91" i="2"/>
  <c r="G49" i="2"/>
  <c r="M70" i="2"/>
  <c r="Z70" i="2"/>
  <c r="M71" i="2"/>
  <c r="T79" i="2"/>
  <c r="M80" i="2"/>
  <c r="M79" i="2"/>
  <c r="U79" i="2"/>
  <c r="V79" i="2"/>
  <c r="E79" i="1"/>
  <c r="U72" i="2"/>
  <c r="T72" i="2"/>
  <c r="M72" i="2"/>
  <c r="T20" i="2"/>
  <c r="M20" i="2"/>
  <c r="U20" i="2"/>
  <c r="V20" i="2"/>
  <c r="E20" i="1"/>
  <c r="U77" i="2"/>
  <c r="T77" i="2"/>
  <c r="M77" i="2"/>
  <c r="T70" i="2"/>
  <c r="U70" i="2"/>
  <c r="V70" i="2"/>
  <c r="E70" i="1"/>
  <c r="U99" i="2"/>
  <c r="T99" i="2"/>
  <c r="V99" i="2"/>
  <c r="E99" i="1"/>
  <c r="U51" i="2"/>
  <c r="T51" i="2"/>
  <c r="V51" i="2"/>
  <c r="E51" i="1"/>
  <c r="M52" i="2"/>
  <c r="M51" i="2"/>
  <c r="T91" i="2"/>
  <c r="M91" i="2"/>
  <c r="U91" i="2"/>
  <c r="V91" i="2"/>
  <c r="E91" i="1"/>
  <c r="U38" i="2"/>
  <c r="T38" i="2"/>
  <c r="V38" i="2"/>
  <c r="E38" i="1"/>
  <c r="M38" i="2"/>
  <c r="U92" i="2"/>
  <c r="T92" i="2"/>
  <c r="V92" i="2"/>
  <c r="E92" i="1"/>
  <c r="U30" i="2"/>
  <c r="T30" i="2"/>
  <c r="V30" i="2"/>
  <c r="E30" i="1"/>
  <c r="M30" i="2"/>
  <c r="U33" i="2"/>
  <c r="T33" i="2"/>
  <c r="V33" i="2"/>
  <c r="E33" i="1"/>
  <c r="M34" i="2"/>
  <c r="T14" i="2"/>
  <c r="U14" i="2"/>
  <c r="M14" i="2"/>
  <c r="T11" i="2"/>
  <c r="M11" i="2"/>
  <c r="U11" i="2"/>
  <c r="Z94" i="2"/>
  <c r="M95" i="2"/>
  <c r="M94" i="2"/>
  <c r="Y53" i="2"/>
  <c r="AB53" i="2"/>
  <c r="Y54" i="2"/>
  <c r="AB54" i="2"/>
  <c r="U68" i="2"/>
  <c r="T68" i="2"/>
  <c r="M68" i="2"/>
  <c r="M21" i="2"/>
  <c r="U21" i="2"/>
  <c r="T21" i="2"/>
  <c r="F19" i="2"/>
  <c r="AJ19" i="2"/>
  <c r="AK19" i="2"/>
  <c r="AL19" i="2"/>
  <c r="G19" i="2"/>
  <c r="U15" i="2"/>
  <c r="T15" i="2"/>
  <c r="V15" i="2"/>
  <c r="E15" i="1"/>
  <c r="M15" i="2"/>
  <c r="AA40" i="2"/>
  <c r="G27" i="2"/>
  <c r="AO58" i="2"/>
  <c r="AQ58" i="2"/>
  <c r="AN58" i="2"/>
  <c r="AM58" i="2"/>
  <c r="AC21" i="2"/>
  <c r="AE21" i="2"/>
  <c r="G85" i="2"/>
  <c r="F46" i="2"/>
  <c r="AH64" i="2"/>
  <c r="AC64" i="2"/>
  <c r="AE64" i="2"/>
  <c r="AM17" i="2"/>
  <c r="AH66" i="2"/>
  <c r="AC66" i="2"/>
  <c r="AE66" i="2"/>
  <c r="AH98" i="2"/>
  <c r="AO77" i="2"/>
  <c r="AQ77" i="2"/>
  <c r="AN77" i="2"/>
  <c r="AM77" i="2"/>
  <c r="A107" i="2"/>
  <c r="E107" i="2"/>
  <c r="AH67" i="2"/>
  <c r="AN44" i="2"/>
  <c r="AO44" i="2"/>
  <c r="AQ44" i="2"/>
  <c r="AM44" i="2"/>
  <c r="AM23" i="2"/>
  <c r="AO23" i="2"/>
  <c r="AQ23" i="2"/>
  <c r="AN23" i="2"/>
  <c r="AM70" i="2"/>
  <c r="AO70" i="2"/>
  <c r="AQ70" i="2"/>
  <c r="AN70" i="2"/>
  <c r="AN56" i="2"/>
  <c r="AO56" i="2"/>
  <c r="AQ56" i="2"/>
  <c r="AM56" i="2"/>
  <c r="AN11" i="2"/>
  <c r="AO11" i="2"/>
  <c r="AQ11" i="2"/>
  <c r="AM11" i="2"/>
  <c r="AN34" i="2"/>
  <c r="AO34" i="2"/>
  <c r="AQ34" i="2"/>
  <c r="AM34" i="2"/>
  <c r="AM99" i="2"/>
  <c r="AO99" i="2"/>
  <c r="AQ99" i="2"/>
  <c r="AN99" i="2"/>
  <c r="AM80" i="2"/>
  <c r="AN80" i="2"/>
  <c r="AO80" i="2"/>
  <c r="AQ80" i="2"/>
  <c r="AO84" i="2"/>
  <c r="AQ84" i="2"/>
  <c r="AM84" i="2"/>
  <c r="Z83" i="2"/>
  <c r="AA83" i="2"/>
  <c r="M83" i="2"/>
  <c r="AG55" i="2"/>
  <c r="AF55" i="2"/>
  <c r="AF62" i="2"/>
  <c r="AG62" i="2"/>
  <c r="AH62" i="2"/>
  <c r="AC62" i="2"/>
  <c r="AE62" i="2"/>
  <c r="AM73" i="2"/>
  <c r="AN73" i="2"/>
  <c r="AO73" i="2"/>
  <c r="AQ73" i="2"/>
  <c r="AB43" i="2"/>
  <c r="AA41" i="2"/>
  <c r="AE9" i="2"/>
  <c r="AD9" i="2"/>
  <c r="P85" i="2"/>
  <c r="AF15" i="2"/>
  <c r="AG15" i="2"/>
  <c r="AH15" i="2"/>
  <c r="AC15" i="2"/>
  <c r="AE15" i="2"/>
  <c r="AO89" i="2"/>
  <c r="AQ89" i="2"/>
  <c r="AM89" i="2"/>
  <c r="AN89" i="2"/>
  <c r="P33" i="2"/>
  <c r="P46" i="2"/>
  <c r="AO16" i="2"/>
  <c r="AQ16" i="2"/>
  <c r="P99" i="2"/>
  <c r="P102" i="2"/>
  <c r="AE102" i="2"/>
  <c r="AQ102" i="2"/>
  <c r="X102" i="2"/>
  <c r="G102" i="2"/>
  <c r="M33" i="2"/>
  <c r="P39" i="2"/>
  <c r="AF88" i="2"/>
  <c r="AG88" i="2"/>
  <c r="AH88" i="2"/>
  <c r="AC88" i="2"/>
  <c r="AE88" i="2"/>
  <c r="AN15" i="2"/>
  <c r="AM15" i="2"/>
  <c r="AO15" i="2"/>
  <c r="AQ15" i="2"/>
  <c r="AO51" i="2"/>
  <c r="AQ51" i="2"/>
  <c r="AM51" i="2"/>
  <c r="AN51" i="2"/>
  <c r="P74" i="2"/>
  <c r="P95" i="2"/>
  <c r="AB31" i="2"/>
  <c r="AC31" i="2"/>
  <c r="AE31" i="2"/>
  <c r="AG16" i="2"/>
  <c r="AF16" i="2"/>
  <c r="AF14" i="2"/>
  <c r="AG14" i="2"/>
  <c r="AH14" i="2"/>
  <c r="AC14" i="2"/>
  <c r="AE14" i="2"/>
  <c r="V39" i="2"/>
  <c r="E39" i="1"/>
  <c r="P43" i="2"/>
  <c r="P44" i="2"/>
  <c r="P68" i="2"/>
  <c r="P32" i="2"/>
  <c r="P38" i="2"/>
  <c r="AG26" i="2"/>
  <c r="AF26" i="2"/>
  <c r="AH26" i="2"/>
  <c r="AC26" i="2"/>
  <c r="AE26" i="2"/>
  <c r="V19" i="2"/>
  <c r="E19" i="1"/>
  <c r="P56" i="2"/>
  <c r="AN18" i="2"/>
  <c r="AM18" i="2"/>
  <c r="AO18" i="2"/>
  <c r="AQ18" i="2"/>
  <c r="AF69" i="2"/>
  <c r="AG69" i="2"/>
  <c r="AH69" i="2"/>
  <c r="AC69" i="2"/>
  <c r="AE69" i="2"/>
  <c r="P36" i="2"/>
  <c r="V12" i="2"/>
  <c r="E12" i="1"/>
  <c r="V97" i="2"/>
  <c r="E97" i="1"/>
  <c r="V29" i="2"/>
  <c r="E29" i="1"/>
  <c r="M66" i="2"/>
  <c r="M64" i="2"/>
  <c r="AG38" i="2"/>
  <c r="AF38" i="2"/>
  <c r="P88" i="2"/>
  <c r="AO29" i="2"/>
  <c r="AQ29" i="2"/>
  <c r="AN36" i="2"/>
  <c r="AO36" i="2"/>
  <c r="AQ36" i="2"/>
  <c r="AM36" i="2"/>
  <c r="AF28" i="2"/>
  <c r="AG28" i="2"/>
  <c r="D102" i="2"/>
  <c r="AN19" i="2"/>
  <c r="AO19" i="2"/>
  <c r="AQ19" i="2"/>
  <c r="AM19" i="2"/>
  <c r="AA94" i="2"/>
  <c r="AA95" i="2"/>
  <c r="AB95" i="2"/>
  <c r="P92" i="2"/>
  <c r="AB92" i="2"/>
  <c r="AC92" i="2"/>
  <c r="AE92" i="2"/>
  <c r="AA12" i="2"/>
  <c r="AA13" i="2"/>
  <c r="AB13" i="2"/>
  <c r="P82" i="2"/>
  <c r="P84" i="2"/>
  <c r="AG36" i="2"/>
  <c r="AF36" i="2"/>
  <c r="AO88" i="2"/>
  <c r="AQ88" i="2"/>
  <c r="AN88" i="2"/>
  <c r="AM88" i="2"/>
  <c r="E108" i="2"/>
  <c r="A108" i="2"/>
  <c r="AC40" i="2"/>
  <c r="AE40" i="2"/>
  <c r="AB40" i="2"/>
  <c r="V14" i="2"/>
  <c r="E14" i="1"/>
  <c r="M99" i="2"/>
  <c r="AB41" i="2"/>
  <c r="AC41" i="2"/>
  <c r="AE41" i="2"/>
  <c r="AH55" i="2"/>
  <c r="AC55" i="2"/>
  <c r="AE55" i="2"/>
  <c r="P55" i="2"/>
  <c r="V21" i="2"/>
  <c r="E21" i="1"/>
  <c r="P12" i="2"/>
  <c r="P31" i="2"/>
  <c r="AA70" i="2"/>
  <c r="AA71" i="2"/>
  <c r="AM27" i="2"/>
  <c r="AO27" i="2"/>
  <c r="AQ27" i="2"/>
  <c r="AN27" i="2"/>
  <c r="AO37" i="2"/>
  <c r="AQ37" i="2"/>
  <c r="AG87" i="2"/>
  <c r="AF87" i="2"/>
  <c r="AM30" i="2"/>
  <c r="AO30" i="2"/>
  <c r="AQ30" i="2"/>
  <c r="AN30" i="2"/>
  <c r="P79" i="2"/>
  <c r="AH57" i="2"/>
  <c r="AC57" i="2"/>
  <c r="AE57" i="2"/>
  <c r="M73" i="2"/>
  <c r="AM31" i="2"/>
  <c r="AN31" i="2"/>
  <c r="AO31" i="2"/>
  <c r="AQ31" i="2"/>
  <c r="M84" i="2"/>
  <c r="AB15" i="2"/>
  <c r="P19" i="2"/>
  <c r="V24" i="2"/>
  <c r="E24" i="1"/>
  <c r="M17" i="2"/>
  <c r="P83" i="2"/>
  <c r="V60" i="2"/>
  <c r="E60" i="1"/>
  <c r="P40" i="2"/>
  <c r="V96" i="2"/>
  <c r="E96" i="1"/>
  <c r="P63" i="2"/>
  <c r="M69" i="2"/>
  <c r="V31" i="2"/>
  <c r="E31" i="1"/>
  <c r="AB20" i="2"/>
  <c r="AC20" i="2"/>
  <c r="AE20" i="2"/>
  <c r="V57" i="2"/>
  <c r="E57" i="1"/>
  <c r="P20" i="2"/>
  <c r="V32" i="2"/>
  <c r="E32" i="1"/>
  <c r="V25" i="2"/>
  <c r="E25" i="1"/>
  <c r="V45" i="2"/>
  <c r="E45" i="1"/>
  <c r="AC39" i="2"/>
  <c r="AE39" i="2"/>
  <c r="AB39" i="2"/>
  <c r="AH63" i="2"/>
  <c r="AC63" i="2"/>
  <c r="AE63" i="2"/>
  <c r="AH89" i="2"/>
  <c r="AC89" i="2"/>
  <c r="AE89" i="2"/>
  <c r="AB69" i="2"/>
  <c r="P51" i="2"/>
  <c r="M97" i="2"/>
  <c r="V47" i="2"/>
  <c r="E47" i="1"/>
  <c r="P67" i="2"/>
  <c r="P81" i="2"/>
  <c r="P47" i="2"/>
  <c r="P65" i="2"/>
  <c r="P53" i="2"/>
  <c r="AA91" i="2"/>
  <c r="AA97" i="2"/>
  <c r="AA98" i="2"/>
  <c r="AB98" i="2"/>
  <c r="P89" i="2"/>
  <c r="AO85" i="2"/>
  <c r="AQ85" i="2"/>
  <c r="AM85" i="2"/>
  <c r="AN85" i="2"/>
  <c r="M41" i="2"/>
  <c r="V74" i="2"/>
  <c r="E74" i="1"/>
  <c r="AA93" i="2"/>
  <c r="AG29" i="2"/>
  <c r="AF29" i="2"/>
  <c r="AJ101" i="2"/>
  <c r="AK101" i="2"/>
  <c r="AL101" i="2"/>
  <c r="F101" i="2"/>
  <c r="P16" i="2"/>
  <c r="AG54" i="2"/>
  <c r="AF54" i="2"/>
  <c r="P52" i="2"/>
  <c r="P80" i="2"/>
  <c r="AA67" i="2"/>
  <c r="AB67" i="2"/>
  <c r="AA68" i="2"/>
  <c r="AB68" i="2"/>
  <c r="AA81" i="2"/>
  <c r="AA82" i="2"/>
  <c r="AN49" i="2"/>
  <c r="AM49" i="2"/>
  <c r="AO49" i="2"/>
  <c r="AQ49" i="2"/>
  <c r="AG18" i="2"/>
  <c r="AF18" i="2"/>
  <c r="AH18" i="2"/>
  <c r="AC18" i="2"/>
  <c r="AE18" i="2"/>
  <c r="AF84" i="2"/>
  <c r="AG84" i="2"/>
  <c r="M28" i="2"/>
  <c r="AP9" i="2"/>
  <c r="AP10" i="2"/>
  <c r="AP11" i="2"/>
  <c r="AP12" i="2"/>
  <c r="AP13" i="2"/>
  <c r="AP14" i="2"/>
  <c r="AP15" i="2"/>
  <c r="AP16" i="2"/>
  <c r="AP17" i="2"/>
  <c r="AP18" i="2"/>
  <c r="AP19" i="2"/>
  <c r="AP20" i="2"/>
  <c r="AP21" i="2"/>
  <c r="AP22" i="2"/>
  <c r="AP23" i="2"/>
  <c r="AP24" i="2"/>
  <c r="AP25" i="2"/>
  <c r="AQ9" i="2"/>
  <c r="AA36" i="2"/>
  <c r="AB36" i="2"/>
  <c r="AA37" i="2"/>
  <c r="AB37" i="2"/>
  <c r="M16" i="2"/>
  <c r="AB83" i="2"/>
  <c r="AC83" i="2"/>
  <c r="AE83" i="2"/>
  <c r="Z107" i="2"/>
  <c r="AA107" i="2"/>
  <c r="AC98" i="2"/>
  <c r="AE98" i="2"/>
  <c r="V68" i="2"/>
  <c r="E68" i="1"/>
  <c r="AF53" i="2"/>
  <c r="AG53" i="2"/>
  <c r="AH53" i="2"/>
  <c r="AC53" i="2"/>
  <c r="AE53" i="2"/>
  <c r="V11" i="2"/>
  <c r="E11" i="1"/>
  <c r="M92" i="2"/>
  <c r="V77" i="2"/>
  <c r="E77" i="1"/>
  <c r="V72" i="2"/>
  <c r="E72" i="1"/>
  <c r="AA11" i="2"/>
  <c r="AA10" i="2"/>
  <c r="AO26" i="2"/>
  <c r="AQ26" i="2"/>
  <c r="AM26" i="2"/>
  <c r="AN26" i="2"/>
  <c r="AO32" i="2"/>
  <c r="AQ32" i="2"/>
  <c r="AA46" i="2"/>
  <c r="AB46" i="2"/>
  <c r="AA45" i="2"/>
  <c r="AB45" i="2"/>
  <c r="M85" i="2"/>
  <c r="V73" i="2"/>
  <c r="E73" i="1"/>
  <c r="AO50" i="2"/>
  <c r="AQ50" i="2"/>
  <c r="AN50" i="2"/>
  <c r="AM50" i="2"/>
  <c r="M10" i="2"/>
  <c r="AH45" i="2"/>
  <c r="AB16" i="2"/>
  <c r="V18" i="2"/>
  <c r="E18" i="1"/>
  <c r="AN53" i="2"/>
  <c r="AO53" i="2"/>
  <c r="AQ53" i="2"/>
  <c r="AM53" i="2"/>
  <c r="AG13" i="2"/>
  <c r="AF13" i="2"/>
  <c r="V27" i="2"/>
  <c r="E27" i="1"/>
  <c r="V17" i="2"/>
  <c r="E17" i="1"/>
  <c r="P61" i="2"/>
  <c r="M39" i="2"/>
  <c r="M96" i="2"/>
  <c r="P60" i="2"/>
  <c r="P62" i="2"/>
  <c r="V67" i="2"/>
  <c r="E67" i="1"/>
  <c r="V69" i="2"/>
  <c r="E69" i="1"/>
  <c r="AG27" i="2"/>
  <c r="AF27" i="2"/>
  <c r="AO35" i="2"/>
  <c r="AQ35" i="2"/>
  <c r="AM35" i="2"/>
  <c r="AN35" i="2"/>
  <c r="AG19" i="2"/>
  <c r="AF19" i="2"/>
  <c r="AH19" i="2"/>
  <c r="AC19" i="2"/>
  <c r="AE19" i="2"/>
  <c r="M54" i="2"/>
  <c r="V53" i="2"/>
  <c r="E53" i="1"/>
  <c r="M19" i="2"/>
  <c r="P26" i="2"/>
  <c r="M55" i="2"/>
  <c r="AM28" i="2"/>
  <c r="AA33" i="2"/>
  <c r="AA32" i="2"/>
  <c r="AO75" i="2"/>
  <c r="AQ75" i="2"/>
  <c r="AN75" i="2"/>
  <c r="AM75" i="2"/>
  <c r="AF37" i="2"/>
  <c r="AG37" i="2"/>
  <c r="AH46" i="2"/>
  <c r="AC46" i="2"/>
  <c r="AE46" i="2"/>
  <c r="AA84" i="2"/>
  <c r="AB84" i="2"/>
  <c r="AH95" i="2"/>
  <c r="AC95" i="2"/>
  <c r="AE95" i="2"/>
  <c r="AG85" i="2"/>
  <c r="AF85" i="2"/>
  <c r="AF68" i="2"/>
  <c r="AG68" i="2"/>
  <c r="AH68" i="2"/>
  <c r="AC68" i="2"/>
  <c r="AE68" i="2"/>
  <c r="AM54" i="2"/>
  <c r="AO54" i="2"/>
  <c r="AQ54" i="2"/>
  <c r="AN54" i="2"/>
  <c r="P90" i="2"/>
  <c r="M90" i="2"/>
  <c r="V13" i="2"/>
  <c r="E13" i="1"/>
  <c r="V35" i="2"/>
  <c r="E35" i="1"/>
  <c r="P13" i="2"/>
  <c r="P10" i="2"/>
  <c r="V66" i="2"/>
  <c r="E66" i="1"/>
  <c r="M65" i="2"/>
  <c r="V64" i="2"/>
  <c r="E64" i="1"/>
  <c r="V49" i="2"/>
  <c r="E49" i="1"/>
  <c r="V88" i="2"/>
  <c r="E88" i="1"/>
  <c r="AM16" i="2"/>
  <c r="AM29" i="2"/>
  <c r="AM9" i="2"/>
  <c r="AG30" i="2"/>
  <c r="AF30" i="2"/>
  <c r="AH30" i="2"/>
  <c r="AC30" i="2"/>
  <c r="AE30" i="2"/>
  <c r="V40" i="2"/>
  <c r="E40" i="1"/>
  <c r="P75" i="2"/>
  <c r="V76" i="2"/>
  <c r="E76" i="1"/>
  <c r="AM38" i="2"/>
  <c r="AN38" i="2"/>
  <c r="AO38" i="2"/>
  <c r="AQ38" i="2"/>
  <c r="AB101" i="2"/>
  <c r="Y101" i="2"/>
  <c r="U101" i="2"/>
  <c r="T101" i="2"/>
  <c r="V101" i="2"/>
  <c r="M101" i="2"/>
  <c r="M78" i="2"/>
  <c r="AB32" i="2"/>
  <c r="AC32" i="2"/>
  <c r="AE32" i="2"/>
  <c r="AC71" i="2"/>
  <c r="AE71" i="2"/>
  <c r="AB71" i="2"/>
  <c r="AB10" i="2"/>
  <c r="AC10" i="2"/>
  <c r="P59" i="2"/>
  <c r="AH36" i="2"/>
  <c r="AC36" i="2"/>
  <c r="AE36" i="2"/>
  <c r="P96" i="2"/>
  <c r="P25" i="2"/>
  <c r="F102" i="2"/>
  <c r="AJ102" i="2"/>
  <c r="AK102" i="2"/>
  <c r="AL102" i="2"/>
  <c r="P76" i="2"/>
  <c r="AH38" i="2"/>
  <c r="AC38" i="2"/>
  <c r="AE38" i="2"/>
  <c r="P29" i="2"/>
  <c r="P70" i="2"/>
  <c r="P97" i="2"/>
  <c r="P11" i="2"/>
  <c r="P94" i="2"/>
  <c r="AQ103" i="2"/>
  <c r="AE103" i="2"/>
  <c r="G103" i="2"/>
  <c r="D104" i="2"/>
  <c r="P103" i="2"/>
  <c r="X103" i="2"/>
  <c r="T102" i="2"/>
  <c r="M102" i="2"/>
  <c r="U102" i="2"/>
  <c r="V102" i="2"/>
  <c r="AB12" i="2"/>
  <c r="AC12" i="2"/>
  <c r="AE12" i="2"/>
  <c r="AG101" i="2"/>
  <c r="AF101" i="2"/>
  <c r="AH101" i="2"/>
  <c r="AC101" i="2"/>
  <c r="P98" i="2"/>
  <c r="AH85" i="2"/>
  <c r="AC85" i="2"/>
  <c r="AE85" i="2"/>
  <c r="AH37" i="2"/>
  <c r="AC37" i="2"/>
  <c r="AE37" i="2"/>
  <c r="P57" i="2"/>
  <c r="AH27" i="2"/>
  <c r="AC27" i="2"/>
  <c r="AE27" i="2"/>
  <c r="AC45" i="2"/>
  <c r="AE45" i="2"/>
  <c r="P24" i="2"/>
  <c r="AB11" i="2"/>
  <c r="AC11" i="2"/>
  <c r="AE11" i="2"/>
  <c r="P34" i="2"/>
  <c r="AP26" i="2"/>
  <c r="AP27" i="2"/>
  <c r="AP28" i="2"/>
  <c r="AP29" i="2"/>
  <c r="AP30" i="2"/>
  <c r="AP31" i="2"/>
  <c r="AP32" i="2"/>
  <c r="AP33" i="2"/>
  <c r="AP34" i="2"/>
  <c r="AP35" i="2"/>
  <c r="AP36" i="2"/>
  <c r="AP37" i="2"/>
  <c r="AP38" i="2"/>
  <c r="AP39" i="2"/>
  <c r="AP40" i="2"/>
  <c r="AP41" i="2"/>
  <c r="AP42" i="2"/>
  <c r="AP43" i="2"/>
  <c r="AP44" i="2"/>
  <c r="AP45" i="2"/>
  <c r="AP46" i="2"/>
  <c r="AP47" i="2"/>
  <c r="AP48" i="2"/>
  <c r="AP49" i="2"/>
  <c r="AP50" i="2"/>
  <c r="AP51" i="2"/>
  <c r="AP52" i="2"/>
  <c r="AP53" i="2"/>
  <c r="AP54" i="2"/>
  <c r="AP55" i="2"/>
  <c r="AP56" i="2"/>
  <c r="AP57" i="2"/>
  <c r="AP58" i="2"/>
  <c r="AP59" i="2"/>
  <c r="AP60" i="2"/>
  <c r="AP61" i="2"/>
  <c r="AP62" i="2"/>
  <c r="AP63" i="2"/>
  <c r="AP64" i="2"/>
  <c r="AP65" i="2"/>
  <c r="AP66" i="2"/>
  <c r="AP67" i="2"/>
  <c r="AP68" i="2"/>
  <c r="AP69" i="2"/>
  <c r="AP70" i="2"/>
  <c r="AP71" i="2"/>
  <c r="AP72" i="2"/>
  <c r="AP73" i="2"/>
  <c r="AP74" i="2"/>
  <c r="AP75" i="2"/>
  <c r="AP76" i="2"/>
  <c r="AP77" i="2"/>
  <c r="AP78" i="2"/>
  <c r="AP79" i="2"/>
  <c r="AP80" i="2"/>
  <c r="AP81" i="2"/>
  <c r="AP82" i="2"/>
  <c r="AP83" i="2"/>
  <c r="AP84" i="2"/>
  <c r="AP85" i="2"/>
  <c r="AP86" i="2"/>
  <c r="AP87" i="2"/>
  <c r="AP88" i="2"/>
  <c r="AP89" i="2"/>
  <c r="AP90" i="2"/>
  <c r="AP91" i="2"/>
  <c r="AP92" i="2"/>
  <c r="AP93" i="2"/>
  <c r="AP94" i="2"/>
  <c r="AP95" i="2"/>
  <c r="AP96" i="2"/>
  <c r="AP97" i="2"/>
  <c r="AP98" i="2"/>
  <c r="AP99" i="2"/>
  <c r="AP100" i="2"/>
  <c r="P28" i="2"/>
  <c r="P21" i="2"/>
  <c r="AH29" i="2"/>
  <c r="AC29" i="2"/>
  <c r="AE29" i="2"/>
  <c r="P49" i="2"/>
  <c r="P30" i="2"/>
  <c r="P72" i="2"/>
  <c r="P45" i="2"/>
  <c r="P17" i="2"/>
  <c r="P86" i="2"/>
  <c r="AH87" i="2"/>
  <c r="AC87" i="2"/>
  <c r="AE87" i="2"/>
  <c r="P73" i="2"/>
  <c r="P91" i="2"/>
  <c r="P15" i="2"/>
  <c r="P93" i="2"/>
  <c r="P69" i="2"/>
  <c r="AB94" i="2"/>
  <c r="AC94" i="2"/>
  <c r="AE94" i="2"/>
  <c r="AC67" i="2"/>
  <c r="AE67" i="2"/>
  <c r="AH28" i="2"/>
  <c r="AC28" i="2"/>
  <c r="AE28" i="2"/>
  <c r="P48" i="2"/>
  <c r="P14" i="2"/>
  <c r="P27" i="2"/>
  <c r="P54" i="2"/>
  <c r="AH16" i="2"/>
  <c r="AC16" i="2"/>
  <c r="AE16" i="2"/>
  <c r="D103" i="2"/>
  <c r="P64" i="2"/>
  <c r="P9" i="2"/>
  <c r="O9" i="2"/>
  <c r="O10" i="2"/>
  <c r="AB82" i="2"/>
  <c r="AC82" i="2"/>
  <c r="AE82" i="2"/>
  <c r="AB93" i="2"/>
  <c r="AC93" i="2"/>
  <c r="AE93" i="2"/>
  <c r="AB97" i="2"/>
  <c r="AC97" i="2"/>
  <c r="AE97" i="2"/>
  <c r="E109" i="2"/>
  <c r="A109" i="2"/>
  <c r="AB102" i="2"/>
  <c r="Y103" i="2"/>
  <c r="Y102" i="2"/>
  <c r="P50" i="2"/>
  <c r="AB33" i="2"/>
  <c r="AC33" i="2"/>
  <c r="AE33" i="2"/>
  <c r="P58" i="2"/>
  <c r="AH13" i="2"/>
  <c r="AC13" i="2"/>
  <c r="AE13" i="2"/>
  <c r="P22" i="2"/>
  <c r="AH84" i="2"/>
  <c r="AC84" i="2"/>
  <c r="AE84" i="2"/>
  <c r="P18" i="2"/>
  <c r="AB81" i="2"/>
  <c r="AC81" i="2"/>
  <c r="AE81" i="2"/>
  <c r="P71" i="2"/>
  <c r="AH54" i="2"/>
  <c r="AC54" i="2"/>
  <c r="AE54" i="2"/>
  <c r="AN101" i="2"/>
  <c r="AO101" i="2"/>
  <c r="AM101" i="2"/>
  <c r="P77" i="2"/>
  <c r="AB91" i="2"/>
  <c r="AC91" i="2"/>
  <c r="AE91" i="2"/>
  <c r="P23" i="2"/>
  <c r="AC70" i="2"/>
  <c r="AE70" i="2"/>
  <c r="AB70" i="2"/>
  <c r="P78" i="2"/>
  <c r="Z108" i="2"/>
  <c r="AA108" i="2"/>
  <c r="P35" i="2"/>
  <c r="P66" i="2"/>
  <c r="P41" i="2"/>
  <c r="AD10" i="2"/>
  <c r="AF103" i="2"/>
  <c r="AG103" i="2"/>
  <c r="AH103" i="2"/>
  <c r="AC103"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G102" i="2"/>
  <c r="AF102" i="2"/>
  <c r="AH102" i="2"/>
  <c r="AC102" i="2"/>
  <c r="AD102" i="2"/>
  <c r="AD103" i="2"/>
  <c r="E110" i="2"/>
  <c r="E111"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AJ103" i="2"/>
  <c r="AK103" i="2"/>
  <c r="AL103" i="2"/>
  <c r="F103" i="2"/>
  <c r="AB103" i="2"/>
  <c r="X104" i="2"/>
  <c r="Y104" i="2"/>
  <c r="AM102" i="2"/>
  <c r="AO102" i="2"/>
  <c r="AN102" i="2"/>
  <c r="Z109" i="2"/>
  <c r="AA109" i="2"/>
  <c r="F104" i="2"/>
  <c r="AJ104" i="2"/>
  <c r="AK104" i="2"/>
  <c r="AL104" i="2"/>
  <c r="G104" i="2"/>
  <c r="AE104" i="2"/>
  <c r="AQ104" i="2"/>
  <c r="P104" i="2"/>
  <c r="AE10" i="2"/>
  <c r="T103" i="2"/>
  <c r="U103" i="2"/>
  <c r="M103" i="2"/>
  <c r="A110" i="2"/>
  <c r="A111" i="2"/>
  <c r="D5" i="1"/>
  <c r="AP101" i="2"/>
  <c r="AP102" i="2"/>
  <c r="AQ105" i="2"/>
  <c r="G105" i="2"/>
  <c r="P105" i="2"/>
  <c r="D106" i="2"/>
  <c r="AE105" i="2"/>
  <c r="X105" i="2"/>
  <c r="Y105" i="2"/>
  <c r="AB104" i="2"/>
  <c r="Z110" i="2"/>
  <c r="AA110" i="2"/>
  <c r="AA111" i="2"/>
  <c r="L111" i="2"/>
  <c r="D105" i="2"/>
  <c r="AN104" i="2"/>
  <c r="AM104" i="2"/>
  <c r="AO104" i="2"/>
  <c r="AO103" i="2"/>
  <c r="AP103" i="2"/>
  <c r="AP104" i="2"/>
  <c r="AM103" i="2"/>
  <c r="AN103" i="2"/>
  <c r="AF104" i="2"/>
  <c r="AG104" i="2"/>
  <c r="AH104" i="2"/>
  <c r="AC104" i="2"/>
  <c r="AD104" i="2"/>
  <c r="V103" i="2"/>
  <c r="T104" i="2"/>
  <c r="M104" i="2"/>
  <c r="U104" i="2"/>
  <c r="AF105" i="2"/>
  <c r="AG105" i="2"/>
  <c r="V104" i="2"/>
  <c r="AJ106" i="2"/>
  <c r="AK106" i="2"/>
  <c r="AL106" i="2"/>
  <c r="F106" i="2"/>
  <c r="AJ105" i="2"/>
  <c r="AK105" i="2"/>
  <c r="AL105" i="2"/>
  <c r="F105" i="2"/>
  <c r="AB105" i="2"/>
  <c r="M105" i="2"/>
  <c r="T105" i="2"/>
  <c r="U105" i="2"/>
  <c r="V105" i="2"/>
  <c r="X106" i="2"/>
  <c r="Y106" i="2"/>
  <c r="G106" i="2"/>
  <c r="AQ106" i="2"/>
  <c r="P106" i="2"/>
  <c r="AE106" i="2"/>
  <c r="AG106" i="2"/>
  <c r="AF106" i="2"/>
  <c r="P107" i="2"/>
  <c r="AQ107" i="2"/>
  <c r="X107" i="2"/>
  <c r="Y107" i="2"/>
  <c r="AE107" i="2"/>
  <c r="D108" i="2"/>
  <c r="G107" i="2"/>
  <c r="D107" i="2"/>
  <c r="AN106" i="2"/>
  <c r="AO106" i="2"/>
  <c r="AM106" i="2"/>
  <c r="M106" i="2"/>
  <c r="U106" i="2"/>
  <c r="T106" i="2"/>
  <c r="V106" i="2"/>
  <c r="O104" i="2"/>
  <c r="O105" i="2"/>
  <c r="O106" i="2"/>
  <c r="AN105" i="2"/>
  <c r="AO105" i="2"/>
  <c r="AM105" i="2"/>
  <c r="AB106" i="2"/>
  <c r="AH105" i="2"/>
  <c r="AC105" i="2"/>
  <c r="AG107" i="2"/>
  <c r="AF107" i="2"/>
  <c r="AJ108" i="2"/>
  <c r="AK108" i="2"/>
  <c r="AL108" i="2"/>
  <c r="F108" i="2"/>
  <c r="U107" i="2"/>
  <c r="T107" i="2"/>
  <c r="V107" i="2"/>
  <c r="M107" i="2"/>
  <c r="X108" i="2"/>
  <c r="Y108" i="2"/>
  <c r="AE108" i="2"/>
  <c r="P108" i="2"/>
  <c r="D109" i="2"/>
  <c r="AQ108" i="2"/>
  <c r="G108" i="2"/>
  <c r="AB107" i="2"/>
  <c r="AD105" i="2"/>
  <c r="AP105" i="2"/>
  <c r="AP106" i="2"/>
  <c r="O107" i="2"/>
  <c r="AJ107" i="2"/>
  <c r="AK107" i="2"/>
  <c r="AL107" i="2"/>
  <c r="F107" i="2"/>
  <c r="AH106" i="2"/>
  <c r="AC106" i="2"/>
  <c r="AF108" i="2"/>
  <c r="AG108" i="2"/>
  <c r="AH108" i="2"/>
  <c r="AC108" i="2"/>
  <c r="AN108" i="2"/>
  <c r="AO108" i="2"/>
  <c r="AM108" i="2"/>
  <c r="G109" i="2"/>
  <c r="X109" i="2"/>
  <c r="P109" i="2"/>
  <c r="AE109" i="2"/>
  <c r="AQ109" i="2"/>
  <c r="AD106" i="2"/>
  <c r="AH107" i="2"/>
  <c r="AC107" i="2"/>
  <c r="AJ109" i="2"/>
  <c r="AK109" i="2"/>
  <c r="AL109" i="2"/>
  <c r="F109" i="2"/>
  <c r="Y109" i="2"/>
  <c r="AB108" i="2"/>
  <c r="O108" i="2"/>
  <c r="AN107" i="2"/>
  <c r="AO107" i="2"/>
  <c r="AP107" i="2"/>
  <c r="AP108" i="2"/>
  <c r="AM107" i="2"/>
  <c r="M108" i="2"/>
  <c r="U108" i="2"/>
  <c r="T108" i="2"/>
  <c r="V108" i="2"/>
  <c r="AG109" i="2"/>
  <c r="AF109" i="2"/>
  <c r="AH109" i="2"/>
  <c r="AC109" i="2"/>
  <c r="AD107" i="2"/>
  <c r="AD108" i="2"/>
  <c r="P110" i="2"/>
  <c r="X110" i="2"/>
  <c r="AB110" i="2"/>
  <c r="AQ110" i="2"/>
  <c r="G110" i="2"/>
  <c r="AE110" i="2"/>
  <c r="U109" i="2"/>
  <c r="T109" i="2"/>
  <c r="V109" i="2"/>
  <c r="M109" i="2"/>
  <c r="AN109" i="2"/>
  <c r="AM109" i="2"/>
  <c r="AO109" i="2"/>
  <c r="AP109" i="2"/>
  <c r="D110" i="2"/>
  <c r="AB109" i="2"/>
  <c r="F110" i="2"/>
  <c r="F111" i="2"/>
  <c r="D6" i="1"/>
  <c r="AJ110" i="2"/>
  <c r="AK110" i="2"/>
  <c r="AL110" i="2"/>
  <c r="O109" i="2"/>
  <c r="Y110" i="2"/>
  <c r="M110" i="2"/>
  <c r="T110" i="2"/>
  <c r="U110" i="2"/>
  <c r="V110" i="2"/>
  <c r="AD109" i="2"/>
  <c r="AG110" i="2"/>
  <c r="AF110" i="2"/>
  <c r="AH110" i="2"/>
  <c r="AC110" i="2"/>
  <c r="AC111" i="2"/>
  <c r="M4" i="1"/>
  <c r="AN110" i="2"/>
  <c r="AM110" i="2"/>
  <c r="AM111" i="2"/>
  <c r="AO110" i="2"/>
  <c r="AO111" i="2"/>
  <c r="Q16" i="1"/>
  <c r="AP110" i="2"/>
  <c r="AD110" i="2"/>
  <c r="O1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Ankerpoort NV</author>
    <author>C. Mol</author>
  </authors>
  <commentList>
    <comment ref="M2" authorId="0" shapeId="0" xr:uid="{00000000-0006-0000-0000-000001000000}">
      <text>
        <r>
          <rPr>
            <sz val="11"/>
            <color indexed="81"/>
            <rFont val="Verdana"/>
            <family val="2"/>
          </rPr>
          <t>CS content in the bulk of the sample</t>
        </r>
      </text>
    </comment>
    <comment ref="J3" authorId="0" shapeId="0" xr:uid="{00000000-0006-0000-0000-000002000000}">
      <text>
        <r>
          <rPr>
            <sz val="11"/>
            <color indexed="81"/>
            <rFont val="Verdana"/>
            <family val="2"/>
          </rPr>
          <t>Density of the bulk of the sample.</t>
        </r>
      </text>
    </comment>
    <comment ref="M3" authorId="0" shapeId="0" xr:uid="{00000000-0006-0000-0000-000003000000}">
      <text>
        <r>
          <rPr>
            <sz val="11"/>
            <color indexed="81"/>
            <rFont val="Verdana"/>
            <family val="2"/>
          </rPr>
          <t>Density of the CS in  the sample.</t>
        </r>
      </text>
    </comment>
    <comment ref="H4" authorId="0" shapeId="0" xr:uid="{00000000-0006-0000-0000-000004000000}">
      <text>
        <r>
          <rPr>
            <sz val="11"/>
            <color indexed="81"/>
            <rFont val="Verdana"/>
            <family val="2"/>
          </rPr>
          <t xml:space="preserve">Calculated using EN 481 and the size distribution
</t>
        </r>
      </text>
    </comment>
    <comment ref="J4" authorId="0" shapeId="0" xr:uid="{00000000-0006-0000-0000-000005000000}">
      <text>
        <r>
          <rPr>
            <sz val="11"/>
            <color indexed="81"/>
            <rFont val="Verdana"/>
            <family val="2"/>
          </rPr>
          <t xml:space="preserve">Calculated using EN 481 and the size distribution
</t>
        </r>
      </text>
    </comment>
    <comment ref="M4" authorId="0" shapeId="0" xr:uid="{00000000-0006-0000-0000-000006000000}">
      <text>
        <r>
          <rPr>
            <sz val="11"/>
            <color indexed="81"/>
            <rFont val="Verdana"/>
            <family val="2"/>
          </rPr>
          <t xml:space="preserve">Calculated using EN 481, the size distribution and the CS content.
</t>
        </r>
      </text>
    </comment>
    <comment ref="C5" authorId="1" shapeId="0" xr:uid="{00000000-0006-0000-0000-000007000000}">
      <text>
        <r>
          <rPr>
            <sz val="11"/>
            <color indexed="81"/>
            <rFont val="Verdana"/>
            <family val="2"/>
          </rPr>
          <t>To calculate the Dxx-value; e.g. D</t>
        </r>
        <r>
          <rPr>
            <vertAlign val="subscript"/>
            <sz val="11"/>
            <color indexed="81"/>
            <rFont val="Verdana"/>
            <family val="2"/>
          </rPr>
          <t>50</t>
        </r>
      </text>
    </comment>
    <comment ref="D6" authorId="1" shapeId="0" xr:uid="{00000000-0006-0000-0000-000008000000}">
      <text>
        <r>
          <rPr>
            <sz val="11"/>
            <color indexed="81"/>
            <rFont val="Verdana"/>
            <family val="2"/>
          </rPr>
          <t>Calculated spec. surface based on the assumption all particles are round spheres.</t>
        </r>
      </text>
    </comment>
    <comment ref="Q6" authorId="1" shapeId="0" xr:uid="{00000000-0006-0000-0000-000009000000}">
      <text>
        <r>
          <rPr>
            <sz val="12"/>
            <color indexed="81"/>
            <rFont val="Tahoma"/>
            <family val="2"/>
          </rPr>
          <t xml:space="preserve">Dynamic viscosity of the liquid.
</t>
        </r>
      </text>
    </comment>
    <comment ref="D7" authorId="0" shapeId="0" xr:uid="{00000000-0006-0000-0000-00000A000000}">
      <text>
        <r>
          <rPr>
            <sz val="11"/>
            <color indexed="81"/>
            <rFont val="Verdana"/>
            <family val="2"/>
          </rPr>
          <t>Cumulative</t>
        </r>
      </text>
    </comment>
    <comment ref="E7" authorId="0" shapeId="0" xr:uid="{00000000-0006-0000-0000-00000B000000}">
      <text>
        <r>
          <rPr>
            <sz val="11"/>
            <color indexed="81"/>
            <rFont val="Verdana"/>
            <family val="2"/>
          </rPr>
          <t>Probability for this diameter and given density according to EN 481</t>
        </r>
      </text>
    </comment>
    <comment ref="Q7" authorId="0" shapeId="0" xr:uid="{00000000-0006-0000-0000-00000C000000}">
      <text>
        <r>
          <rPr>
            <sz val="11"/>
            <color indexed="81"/>
            <rFont val="Verdana"/>
            <family val="2"/>
          </rPr>
          <t>Density of the liquid</t>
        </r>
      </text>
    </comment>
    <comment ref="Q8" authorId="0" shapeId="0" xr:uid="{00000000-0006-0000-0000-00000D000000}">
      <text>
        <r>
          <rPr>
            <sz val="12"/>
            <color indexed="81"/>
            <rFont val="Tahoma"/>
            <family val="2"/>
          </rPr>
          <t>Weight in grams of the total sample in suspension.</t>
        </r>
      </text>
    </comment>
    <comment ref="C9" authorId="1" shapeId="0" xr:uid="{00000000-0006-0000-0000-00000E000000}">
      <text>
        <r>
          <rPr>
            <sz val="11"/>
            <color indexed="81"/>
            <rFont val="Verdana"/>
            <family val="2"/>
          </rPr>
          <t>Do not enter zero. Start with the first diameter larger than zero.</t>
        </r>
      </text>
    </comment>
    <comment ref="Q9" authorId="1" shapeId="0" xr:uid="{00000000-0006-0000-0000-00000F000000}">
      <text>
        <r>
          <rPr>
            <sz val="12"/>
            <color indexed="81"/>
            <rFont val="Tahoma"/>
            <family val="2"/>
          </rPr>
          <t>Height of the colomn of liquid extracted after sedimentation.</t>
        </r>
      </text>
    </comment>
    <comment ref="Q10" authorId="1" shapeId="0" xr:uid="{00000000-0006-0000-0000-000010000000}">
      <text>
        <r>
          <rPr>
            <sz val="12"/>
            <color indexed="81"/>
            <rFont val="Tahoma"/>
            <family val="2"/>
          </rPr>
          <t>Height of liquid colomn</t>
        </r>
      </text>
    </comment>
    <comment ref="Q13" authorId="1" shapeId="0" xr:uid="{00000000-0006-0000-0000-000011000000}">
      <text>
        <r>
          <rPr>
            <sz val="12"/>
            <color indexed="81"/>
            <rFont val="Tahoma"/>
            <family val="2"/>
          </rPr>
          <t xml:space="preserve">Sedimentation time for the complete sample.
This is the time at which sedimentation in given meters of water colomn approches separation in air according to EN 481.
</t>
        </r>
      </text>
    </comment>
    <comment ref="Q14" authorId="1" shapeId="0" xr:uid="{00000000-0006-0000-0000-000012000000}">
      <text>
        <r>
          <rPr>
            <sz val="12"/>
            <color indexed="81"/>
            <rFont val="Tahoma"/>
            <family val="2"/>
          </rPr>
          <t>Weight of the remaining (dried) residu in the top layer after sedimentation.</t>
        </r>
      </text>
    </comment>
    <comment ref="Q15" authorId="0" shapeId="0" xr:uid="{00000000-0006-0000-0000-000013000000}">
      <text>
        <r>
          <rPr>
            <sz val="11"/>
            <color indexed="81"/>
            <rFont val="Verdana"/>
            <family val="2"/>
          </rPr>
          <t>Determined using separation by sedimentation and the CS content in the residu.</t>
        </r>
      </text>
    </comment>
    <comment ref="Q16" authorId="0" shapeId="0" xr:uid="{00000000-0006-0000-0000-000014000000}">
      <text>
        <r>
          <rPr>
            <sz val="11"/>
            <color indexed="81"/>
            <rFont val="Verdana"/>
            <family val="2"/>
          </rPr>
          <t xml:space="preserve">Calculated using stokes law, the density of the original sample and the size distribution
</t>
        </r>
      </text>
    </comment>
    <comment ref="Q19" authorId="1" shapeId="0" xr:uid="{00000000-0006-0000-0000-000015000000}">
      <text>
        <r>
          <rPr>
            <sz val="12"/>
            <color indexed="81"/>
            <rFont val="Tahoma"/>
            <family val="2"/>
          </rPr>
          <t xml:space="preserve">Sedimentation time to determine the CS content.
This is the time at which sedimentation of CS particles in given meters of water colomn approches separation in air according to EN 481.
</t>
        </r>
      </text>
    </comment>
    <comment ref="Q20" authorId="1" shapeId="0" xr:uid="{00000000-0006-0000-0000-000016000000}">
      <text>
        <r>
          <rPr>
            <sz val="12"/>
            <color indexed="81"/>
            <rFont val="Tahoma"/>
            <family val="2"/>
          </rPr>
          <t>Weight of the remaining (dried) residu in the top layer after sedimentation.</t>
        </r>
      </text>
    </comment>
    <comment ref="Q21" authorId="0" shapeId="0" xr:uid="{00000000-0006-0000-0000-000017000000}">
      <text>
        <r>
          <rPr>
            <sz val="11"/>
            <color indexed="81"/>
            <rFont val="Verdana"/>
            <family val="2"/>
          </rPr>
          <t>Concentration of CS as determined in the residu.
(Not the CS of the original sample.)</t>
        </r>
      </text>
    </comment>
    <comment ref="Q22" authorId="0" shapeId="0" xr:uid="{00000000-0006-0000-0000-000018000000}">
      <text>
        <r>
          <rPr>
            <sz val="11"/>
            <color indexed="81"/>
            <rFont val="Verdana"/>
            <family val="2"/>
          </rPr>
          <t>Determined using separation by sedimentation and the CS content in the residu.</t>
        </r>
      </text>
    </comment>
  </commentList>
</comments>
</file>

<file path=xl/sharedStrings.xml><?xml version="1.0" encoding="utf-8"?>
<sst xmlns="http://schemas.openxmlformats.org/spreadsheetml/2006/main" count="159" uniqueCount="99">
  <si>
    <t>diameter</t>
  </si>
  <si>
    <t>D</t>
  </si>
  <si>
    <t>Spec.</t>
  </si>
  <si>
    <t>Dxx</t>
  </si>
  <si>
    <t>Fraction</t>
  </si>
  <si>
    <t>surf.</t>
  </si>
  <si>
    <t>SWeRF</t>
  </si>
  <si>
    <t>Mass</t>
  </si>
  <si>
    <t>Frac.</t>
  </si>
  <si>
    <t>cumul.</t>
  </si>
  <si>
    <t>µm</t>
  </si>
  <si>
    <t>%</t>
  </si>
  <si>
    <t>Density =</t>
  </si>
  <si>
    <r>
      <t>E</t>
    </r>
    <r>
      <rPr>
        <b/>
        <vertAlign val="subscript"/>
        <sz val="10"/>
        <color indexed="17"/>
        <rFont val="Arial"/>
        <family val="2"/>
      </rPr>
      <t>I</t>
    </r>
  </si>
  <si>
    <r>
      <t>E</t>
    </r>
    <r>
      <rPr>
        <b/>
        <vertAlign val="subscript"/>
        <sz val="10"/>
        <color indexed="17"/>
        <rFont val="Arial"/>
        <family val="2"/>
      </rPr>
      <t>R</t>
    </r>
  </si>
  <si>
    <r>
      <t>E</t>
    </r>
    <r>
      <rPr>
        <b/>
        <vertAlign val="subscript"/>
        <sz val="10"/>
        <color indexed="17"/>
        <rFont val="Arial"/>
        <family val="2"/>
      </rPr>
      <t>R</t>
    </r>
    <r>
      <rPr>
        <b/>
        <sz val="10"/>
        <color indexed="17"/>
        <rFont val="Arial"/>
        <family val="2"/>
      </rPr>
      <t xml:space="preserve"> x E</t>
    </r>
    <r>
      <rPr>
        <b/>
        <vertAlign val="subscript"/>
        <sz val="10"/>
        <color indexed="17"/>
        <rFont val="Arial"/>
        <family val="2"/>
      </rPr>
      <t>I</t>
    </r>
  </si>
  <si>
    <t>Diameter</t>
  </si>
  <si>
    <t>density</t>
  </si>
  <si>
    <t>Physical Diameter</t>
  </si>
  <si>
    <t>Class</t>
  </si>
  <si>
    <t>fraction</t>
  </si>
  <si>
    <t>Cumulative</t>
  </si>
  <si>
    <t xml:space="preserve">Total </t>
  </si>
  <si>
    <t>log.density</t>
  </si>
  <si>
    <t xml:space="preserve">M = </t>
  </si>
  <si>
    <t>EN 481 Probability distribution</t>
  </si>
  <si>
    <t>Spec.Surface</t>
  </si>
  <si>
    <t>SWeRF =</t>
  </si>
  <si>
    <t>EN 481</t>
  </si>
  <si>
    <r>
      <t>kg/m</t>
    </r>
    <r>
      <rPr>
        <vertAlign val="superscript"/>
        <sz val="11"/>
        <rFont val="Verdana"/>
        <family val="2"/>
      </rPr>
      <t>3</t>
    </r>
  </si>
  <si>
    <t>Sample name</t>
  </si>
  <si>
    <r>
      <t>m</t>
    </r>
    <r>
      <rPr>
        <vertAlign val="superscript"/>
        <sz val="11"/>
        <rFont val="Verdana"/>
        <family val="2"/>
      </rPr>
      <t>2</t>
    </r>
    <r>
      <rPr>
        <sz val="11"/>
        <rFont val="Verdana"/>
        <family val="2"/>
      </rPr>
      <t>/g</t>
    </r>
  </si>
  <si>
    <t>Cryst. Silica cont.</t>
  </si>
  <si>
    <t>(µm)</t>
  </si>
  <si>
    <t>(%)</t>
  </si>
  <si>
    <t>Cum.</t>
  </si>
  <si>
    <t>Sample identification</t>
  </si>
  <si>
    <t>Date:</t>
  </si>
  <si>
    <t>Method of size distribution analysis:</t>
  </si>
  <si>
    <r>
      <t>SWeRF</t>
    </r>
    <r>
      <rPr>
        <b/>
        <vertAlign val="subscript"/>
        <sz val="14"/>
        <color indexed="17"/>
        <rFont val="Verdana"/>
        <family val="2"/>
      </rPr>
      <t>cs</t>
    </r>
    <r>
      <rPr>
        <b/>
        <sz val="11"/>
        <color indexed="17"/>
        <rFont val="Verdana"/>
        <family val="2"/>
      </rPr>
      <t xml:space="preserve"> =</t>
    </r>
  </si>
  <si>
    <t>Different methods will result in a different size distributions which consequently will result in different results for the SWeRF.</t>
  </si>
  <si>
    <t>CS Density =</t>
  </si>
  <si>
    <t>Aerodynamic diameter CS</t>
  </si>
  <si>
    <t>Density CS</t>
  </si>
  <si>
    <t>Aerodynamic diameter sample</t>
  </si>
  <si>
    <t>Density</t>
  </si>
  <si>
    <t xml:space="preserve"> Sample</t>
  </si>
  <si>
    <t>Sec.</t>
  </si>
  <si>
    <t>h</t>
  </si>
  <si>
    <t>SweRF Sed.</t>
  </si>
  <si>
    <t>Hours</t>
  </si>
  <si>
    <t>Probability</t>
  </si>
  <si>
    <t>V(m/s)</t>
  </si>
  <si>
    <t>Sed.(m)</t>
  </si>
  <si>
    <t>MassFrac.</t>
  </si>
  <si>
    <t>Sedimentation</t>
  </si>
  <si>
    <t>Liquid Density =</t>
  </si>
  <si>
    <t>Viscosity =</t>
  </si>
  <si>
    <r>
      <t>*10</t>
    </r>
    <r>
      <rPr>
        <vertAlign val="superscript"/>
        <sz val="11"/>
        <rFont val="Verdana"/>
        <family val="2"/>
      </rPr>
      <t>-3</t>
    </r>
    <r>
      <rPr>
        <sz val="11"/>
        <rFont val="Verdana"/>
        <family val="2"/>
      </rPr>
      <t xml:space="preserve"> kg/m*s</t>
    </r>
  </si>
  <si>
    <t>Liquid column =</t>
  </si>
  <si>
    <t>m</t>
  </si>
  <si>
    <t>uu:mm</t>
  </si>
  <si>
    <t>separated column =</t>
  </si>
  <si>
    <t xml:space="preserve"> </t>
  </si>
  <si>
    <t>Sedimentation parameters</t>
  </si>
  <si>
    <t>Time of sedimentation SWeRF</t>
  </si>
  <si>
    <t>Time of sedimentation SWeRFcs</t>
  </si>
  <si>
    <t>SWeRFcs (sedimentation)</t>
  </si>
  <si>
    <t>Use the same sample preparation for determination of size distribution as for sedimetation test.</t>
  </si>
  <si>
    <t>Determination of the SWeRF of the sample by sedimentation</t>
  </si>
  <si>
    <t>Determination of the SWeRFcs of the sample by sedimentation</t>
  </si>
  <si>
    <t>MFrac.Tot.</t>
  </si>
  <si>
    <t>It is the responsibility of the manufacturer to determine which method represents the sample the most accurately with regard to its behavior in air.</t>
  </si>
  <si>
    <t xml:space="preserve">S = </t>
  </si>
  <si>
    <t xml:space="preserve">Particle size from small (top) to large (bottom). Replace the blue numbers in the yellow cells with your own results. Use only a cumulative  size distribution.  </t>
  </si>
  <si>
    <t xml:space="preserve">The blue curve (Total) represents the cumulative size </t>
  </si>
  <si>
    <t>sample.</t>
  </si>
  <si>
    <t>distribution of the sample.</t>
  </si>
  <si>
    <t>The green curve (SWeRF) represents the respirable</t>
  </si>
  <si>
    <t xml:space="preserve">The green curve (SWeRF) represents the cumulative </t>
  </si>
  <si>
    <t xml:space="preserve">(size weighted) amount of respirable particles in the </t>
  </si>
  <si>
    <t>Class Diameter</t>
  </si>
  <si>
    <t xml:space="preserve">EN 481 </t>
  </si>
  <si>
    <t>Probability distribution</t>
  </si>
  <si>
    <t>Sample weight =</t>
  </si>
  <si>
    <t>g</t>
  </si>
  <si>
    <t>Residue in the supernatant</t>
  </si>
  <si>
    <t>CS in residu of the supernatant</t>
  </si>
  <si>
    <t xml:space="preserve">The black curve (Total) represents the density distribution of </t>
  </si>
  <si>
    <t>all the particles of the sample.</t>
  </si>
  <si>
    <t>fraction in the sample as calculated according to EN 481.</t>
  </si>
  <si>
    <t xml:space="preserve">The red curve (Sedimentation) represents the distribution </t>
  </si>
  <si>
    <t>after sedimentation.</t>
  </si>
  <si>
    <t xml:space="preserve">of the particles that remain in the supernatant </t>
  </si>
  <si>
    <t>The red curve (Sedimentation) represents the  cumulative</t>
  </si>
  <si>
    <t xml:space="preserve">amount of the particles that remain in the supernatant </t>
  </si>
  <si>
    <r>
      <t>SWeRF</t>
    </r>
    <r>
      <rPr>
        <b/>
        <vertAlign val="subscript"/>
        <sz val="11"/>
        <color indexed="10"/>
        <rFont val="Verdana"/>
        <family val="2"/>
      </rPr>
      <t>sed</t>
    </r>
    <r>
      <rPr>
        <b/>
        <sz val="11"/>
        <color indexed="10"/>
        <rFont val="Verdana"/>
        <family val="2"/>
      </rPr>
      <t xml:space="preserve"> =</t>
    </r>
  </si>
  <si>
    <r>
      <t>SWeRF</t>
    </r>
    <r>
      <rPr>
        <b/>
        <vertAlign val="subscript"/>
        <sz val="11"/>
        <color indexed="10"/>
        <rFont val="Verdana"/>
        <family val="2"/>
      </rPr>
      <t>sed,calc</t>
    </r>
    <r>
      <rPr>
        <b/>
        <sz val="11"/>
        <color indexed="10"/>
        <rFont val="Verdana"/>
        <family val="2"/>
      </rPr>
      <t xml:space="preserve"> =</t>
    </r>
  </si>
  <si>
    <t>SWeRF value with 3 decimal points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</si>
</sst>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_)"/>
    <numFmt numFmtId="165" formatCode="0.0"/>
    <numFmt numFmtId="166" formatCode="0.000"/>
    <numFmt numFmtId="167" formatCode="[h]:mm"/>
    <numFmt numFmtId="168" formatCode="0.0_)"/>
    <numFmt numFmtId="169" formatCode="0_)"/>
    <numFmt numFmtId="170" formatCode="0.000_)"/>
    <numFmt numFmtId="171" formatCode="dd/mm/yyyy;@"/>
  </numFmts>
  <fonts count="51" x14ac:knownFonts="1">
    <font>
      <sz val="10"/>
      <name val="Arial"/>
    </font>
    <font>
      <b/>
      <sz val="12"/>
      <color indexed="16"/>
      <name val="Arial"/>
      <family val="2"/>
    </font>
    <font>
      <sz val="12"/>
      <color indexed="16"/>
      <name val="Arial"/>
      <family val="2"/>
    </font>
    <font>
      <sz val="10"/>
      <color indexed="17"/>
      <name val="Arial"/>
      <family val="2"/>
    </font>
    <font>
      <b/>
      <sz val="12"/>
      <color indexed="17"/>
      <name val="Arial"/>
      <family val="2"/>
    </font>
    <font>
      <b/>
      <sz val="11"/>
      <color indexed="17"/>
      <name val="Arial"/>
      <family val="2"/>
    </font>
    <font>
      <b/>
      <sz val="10"/>
      <color indexed="17"/>
      <name val="Arial"/>
      <family val="2"/>
    </font>
    <font>
      <b/>
      <sz val="12"/>
      <name val="Arial"/>
      <family val="2"/>
    </font>
    <font>
      <b/>
      <vertAlign val="subscript"/>
      <sz val="10"/>
      <color indexed="17"/>
      <name val="Arial"/>
      <family val="2"/>
    </font>
    <font>
      <b/>
      <sz val="14"/>
      <color indexed="8"/>
      <name val="Arial"/>
      <family val="2"/>
    </font>
    <font>
      <sz val="10"/>
      <color indexed="8"/>
      <name val="Arial"/>
      <family val="2"/>
    </font>
    <font>
      <sz val="14"/>
      <color indexed="8"/>
      <name val="Arial"/>
      <family val="2"/>
    </font>
    <font>
      <b/>
      <sz val="10"/>
      <color indexed="8"/>
      <name val="Arial"/>
      <family val="2"/>
    </font>
    <font>
      <b/>
      <sz val="12"/>
      <color indexed="8"/>
      <name val="Arial"/>
      <family val="2"/>
    </font>
    <font>
      <b/>
      <sz val="11"/>
      <color indexed="8"/>
      <name val="Arial"/>
      <family val="2"/>
    </font>
    <font>
      <sz val="12"/>
      <color indexed="8"/>
      <name val="Arial"/>
      <family val="2"/>
    </font>
    <font>
      <b/>
      <sz val="12"/>
      <color indexed="12"/>
      <name val="Verdana"/>
      <family val="2"/>
    </font>
    <font>
      <sz val="10"/>
      <name val="Verdana"/>
      <family val="2"/>
    </font>
    <font>
      <sz val="11"/>
      <name val="Verdana"/>
      <family val="2"/>
    </font>
    <font>
      <b/>
      <sz val="11"/>
      <name val="Verdana"/>
      <family val="2"/>
    </font>
    <font>
      <vertAlign val="superscript"/>
      <sz val="11"/>
      <name val="Verdana"/>
      <family val="2"/>
    </font>
    <font>
      <b/>
      <sz val="14"/>
      <name val="Verdana"/>
      <family val="2"/>
    </font>
    <font>
      <b/>
      <sz val="11"/>
      <color indexed="12"/>
      <name val="Verdana"/>
      <family val="2"/>
    </font>
    <font>
      <sz val="11"/>
      <color indexed="81"/>
      <name val="Verdana"/>
      <family val="2"/>
    </font>
    <font>
      <b/>
      <sz val="11"/>
      <color indexed="48"/>
      <name val="Verdana"/>
      <family val="2"/>
    </font>
    <font>
      <b/>
      <sz val="12"/>
      <name val="Verdana"/>
      <family val="2"/>
    </font>
    <font>
      <b/>
      <sz val="10"/>
      <name val="Verdana"/>
      <family val="2"/>
    </font>
    <font>
      <sz val="10"/>
      <color indexed="12"/>
      <name val="Verdana"/>
      <family val="2"/>
    </font>
    <font>
      <b/>
      <u/>
      <sz val="10"/>
      <name val="Verdana"/>
      <family val="2"/>
    </font>
    <font>
      <b/>
      <sz val="11"/>
      <color indexed="17"/>
      <name val="Verdana"/>
      <family val="2"/>
    </font>
    <font>
      <b/>
      <vertAlign val="subscript"/>
      <sz val="14"/>
      <color indexed="17"/>
      <name val="Verdana"/>
      <family val="2"/>
    </font>
    <font>
      <b/>
      <sz val="10"/>
      <name val="Arial"/>
      <family val="2"/>
    </font>
    <font>
      <vertAlign val="subscript"/>
      <sz val="11"/>
      <color indexed="81"/>
      <name val="Verdana"/>
      <family val="2"/>
    </font>
    <font>
      <sz val="14"/>
      <name val="Verdana"/>
      <family val="2"/>
    </font>
    <font>
      <sz val="12"/>
      <color indexed="12"/>
      <name val="Verdana"/>
      <family val="2"/>
    </font>
    <font>
      <sz val="10"/>
      <color indexed="12"/>
      <name val="Arial"/>
      <family val="2"/>
    </font>
    <font>
      <b/>
      <sz val="36"/>
      <color indexed="17"/>
      <name val="Monotype Corsiva"/>
      <family val="4"/>
    </font>
    <font>
      <sz val="10"/>
      <name val="Arial"/>
      <family val="2"/>
    </font>
    <font>
      <sz val="11"/>
      <color indexed="8"/>
      <name val="Verdana"/>
      <family val="2"/>
    </font>
    <font>
      <b/>
      <sz val="10"/>
      <color indexed="12"/>
      <name val="Arial"/>
      <family val="2"/>
    </font>
    <font>
      <b/>
      <sz val="11"/>
      <color indexed="12"/>
      <name val="Arial"/>
      <family val="2"/>
    </font>
    <font>
      <sz val="12"/>
      <color indexed="81"/>
      <name val="Tahoma"/>
      <family val="2"/>
    </font>
    <font>
      <b/>
      <sz val="12"/>
      <color indexed="12"/>
      <name val="Arial"/>
      <family val="2"/>
    </font>
    <font>
      <b/>
      <sz val="11"/>
      <color indexed="10"/>
      <name val="Verdana"/>
      <family val="2"/>
    </font>
    <font>
      <b/>
      <sz val="11"/>
      <color indexed="10"/>
      <name val="Verdana"/>
      <family val="2"/>
    </font>
    <font>
      <b/>
      <sz val="11"/>
      <color indexed="17"/>
      <name val="Verdana"/>
      <family val="2"/>
    </font>
    <font>
      <sz val="10"/>
      <color indexed="17"/>
      <name val="Verdana"/>
      <family val="2"/>
    </font>
    <font>
      <sz val="10"/>
      <color indexed="10"/>
      <name val="Verdana"/>
      <family val="2"/>
    </font>
    <font>
      <b/>
      <vertAlign val="subscript"/>
      <sz val="16"/>
      <color indexed="48"/>
      <name val="Verdana"/>
      <family val="2"/>
    </font>
    <font>
      <sz val="36"/>
      <name val="Monotype Corsiva"/>
      <family val="4"/>
    </font>
    <font>
      <b/>
      <vertAlign val="subscript"/>
      <sz val="11"/>
      <color indexed="10"/>
      <name val="Verdana"/>
      <family val="2"/>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6"/>
        <bgColor indexed="41"/>
      </patternFill>
    </fill>
  </fills>
  <borders count="55">
    <border>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9" fontId="37" fillId="0" borderId="0" applyFont="0" applyFill="0" applyBorder="0" applyAlignment="0" applyProtection="0"/>
  </cellStyleXfs>
  <cellXfs count="317">
    <xf numFmtId="0" fontId="0" fillId="0" borderId="0" xfId="0"/>
    <xf numFmtId="0" fontId="0" fillId="0" borderId="0" xfId="0" applyBorder="1"/>
    <xf numFmtId="0" fontId="0" fillId="0" borderId="0" xfId="0" applyFill="1" applyBorder="1"/>
    <xf numFmtId="0" fontId="1" fillId="0" borderId="0" xfId="0" applyFont="1" applyFill="1" applyBorder="1" applyAlignment="1">
      <alignment horizontal="right"/>
    </xf>
    <xf numFmtId="0" fontId="1" fillId="0" borderId="0" xfId="0" applyFont="1" applyFill="1" applyBorder="1"/>
    <xf numFmtId="0" fontId="2" fillId="0" borderId="0" xfId="0" applyFont="1" applyFill="1" applyBorder="1"/>
    <xf numFmtId="2" fontId="3" fillId="0" borderId="1" xfId="0" applyNumberFormat="1" applyFont="1" applyBorder="1" applyAlignment="1">
      <alignment horizontal="center"/>
    </xf>
    <xf numFmtId="0" fontId="6" fillId="0" borderId="2" xfId="0" applyFont="1" applyBorder="1" applyAlignment="1">
      <alignment horizontal="center"/>
    </xf>
    <xf numFmtId="2" fontId="7" fillId="0" borderId="0" xfId="0" applyNumberFormat="1" applyFont="1" applyFill="1" applyBorder="1" applyAlignment="1">
      <alignment horizontal="right"/>
    </xf>
    <xf numFmtId="2" fontId="3" fillId="0" borderId="3" xfId="0" applyNumberFormat="1" applyFont="1" applyBorder="1" applyProtection="1"/>
    <xf numFmtId="0" fontId="6" fillId="0" borderId="4" xfId="0" applyFont="1" applyBorder="1" applyAlignment="1">
      <alignment horizontal="center"/>
    </xf>
    <xf numFmtId="2" fontId="6" fillId="0" borderId="5" xfId="0" applyNumberFormat="1" applyFont="1" applyBorder="1" applyAlignment="1">
      <alignment horizontal="center"/>
    </xf>
    <xf numFmtId="0" fontId="6" fillId="0" borderId="6" xfId="0" applyFont="1" applyBorder="1" applyAlignment="1">
      <alignment horizontal="center"/>
    </xf>
    <xf numFmtId="2" fontId="6" fillId="0" borderId="3" xfId="0" applyNumberFormat="1" applyFont="1" applyBorder="1" applyAlignment="1">
      <alignment horizontal="center"/>
    </xf>
    <xf numFmtId="0" fontId="6" fillId="0" borderId="1" xfId="0" applyFont="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9" xfId="0" applyFont="1" applyFill="1" applyBorder="1" applyAlignment="1">
      <alignment horizontal="center"/>
    </xf>
    <xf numFmtId="0" fontId="9" fillId="0" borderId="10" xfId="0" applyFont="1" applyBorder="1" applyAlignment="1">
      <alignment horizontal="centerContinuous"/>
    </xf>
    <xf numFmtId="0" fontId="10" fillId="0" borderId="11" xfId="0" applyFont="1" applyBorder="1" applyAlignment="1">
      <alignment horizontal="centerContinuous"/>
    </xf>
    <xf numFmtId="0" fontId="11" fillId="0" borderId="11" xfId="0" applyFont="1" applyBorder="1" applyAlignment="1">
      <alignment horizontal="centerContinuous"/>
    </xf>
    <xf numFmtId="2" fontId="11" fillId="0" borderId="11" xfId="0" applyNumberFormat="1" applyFont="1" applyBorder="1" applyAlignment="1">
      <alignment horizontal="centerContinuous"/>
    </xf>
    <xf numFmtId="0" fontId="10" fillId="0" borderId="12" xfId="0" applyFont="1" applyBorder="1" applyAlignment="1">
      <alignment horizontal="centerContinuous"/>
    </xf>
    <xf numFmtId="2" fontId="12" fillId="0" borderId="4" xfId="0" applyNumberFormat="1" applyFont="1" applyBorder="1" applyAlignment="1" applyProtection="1">
      <alignment horizontal="center"/>
    </xf>
    <xf numFmtId="2" fontId="12" fillId="0" borderId="4" xfId="0" applyNumberFormat="1" applyFont="1" applyBorder="1" applyAlignment="1">
      <alignment horizontal="center"/>
    </xf>
    <xf numFmtId="0" fontId="12" fillId="0" borderId="4" xfId="0" applyFont="1" applyBorder="1" applyAlignment="1" applyProtection="1">
      <alignment horizontal="center"/>
    </xf>
    <xf numFmtId="2" fontId="10" fillId="0" borderId="13" xfId="0" applyNumberFormat="1" applyFont="1" applyBorder="1" applyAlignment="1">
      <alignment horizontal="center"/>
    </xf>
    <xf numFmtId="2" fontId="12" fillId="0" borderId="2" xfId="0" applyNumberFormat="1" applyFont="1" applyBorder="1" applyAlignment="1" applyProtection="1">
      <alignment horizontal="center"/>
    </xf>
    <xf numFmtId="2" fontId="12" fillId="0" borderId="2" xfId="0" applyNumberFormat="1" applyFont="1" applyBorder="1" applyAlignment="1">
      <alignment horizontal="center"/>
    </xf>
    <xf numFmtId="0" fontId="12" fillId="0" borderId="2" xfId="0" applyFont="1" applyBorder="1" applyAlignment="1" applyProtection="1">
      <alignment horizontal="center"/>
    </xf>
    <xf numFmtId="0" fontId="10" fillId="0" borderId="14" xfId="0" applyFont="1" applyBorder="1"/>
    <xf numFmtId="0" fontId="12" fillId="0" borderId="7" xfId="0" applyFont="1" applyBorder="1"/>
    <xf numFmtId="0" fontId="12" fillId="0" borderId="7" xfId="0" applyFont="1" applyBorder="1" applyAlignment="1">
      <alignment horizontal="center"/>
    </xf>
    <xf numFmtId="0" fontId="12" fillId="0" borderId="9" xfId="0" applyFont="1" applyBorder="1"/>
    <xf numFmtId="2" fontId="10" fillId="0" borderId="15" xfId="0" applyNumberFormat="1" applyFont="1" applyBorder="1" applyAlignment="1">
      <alignment horizontal="center"/>
    </xf>
    <xf numFmtId="2" fontId="10" fillId="0" borderId="0" xfId="0" applyNumberFormat="1" applyFont="1" applyBorder="1" applyAlignment="1" applyProtection="1">
      <alignment horizontal="center"/>
    </xf>
    <xf numFmtId="2" fontId="10" fillId="0" borderId="2" xfId="0" applyNumberFormat="1" applyFont="1" applyBorder="1" applyAlignment="1">
      <alignment horizontal="center"/>
    </xf>
    <xf numFmtId="164" fontId="10" fillId="0" borderId="15" xfId="0" applyNumberFormat="1" applyFont="1" applyBorder="1" applyAlignment="1" applyProtection="1">
      <alignment horizontal="center"/>
    </xf>
    <xf numFmtId="164" fontId="10" fillId="0" borderId="2" xfId="0" applyNumberFormat="1" applyFont="1" applyBorder="1" applyAlignment="1" applyProtection="1">
      <alignment horizontal="center"/>
    </xf>
    <xf numFmtId="2" fontId="10" fillId="0" borderId="16" xfId="0" applyNumberFormat="1" applyFont="1" applyBorder="1" applyProtection="1"/>
    <xf numFmtId="0" fontId="13" fillId="0" borderId="10" xfId="0" applyFont="1" applyBorder="1" applyAlignment="1">
      <alignment horizontal="centerContinuous"/>
    </xf>
    <xf numFmtId="0" fontId="13" fillId="0" borderId="11" xfId="0" applyFont="1" applyBorder="1" applyAlignment="1">
      <alignment horizontal="centerContinuous"/>
    </xf>
    <xf numFmtId="0" fontId="13" fillId="0" borderId="12" xfId="0" applyFont="1" applyBorder="1" applyAlignment="1">
      <alignment horizontal="centerContinuous"/>
    </xf>
    <xf numFmtId="0" fontId="12" fillId="0" borderId="17" xfId="0" applyFont="1" applyBorder="1" applyAlignment="1">
      <alignment horizontal="center"/>
    </xf>
    <xf numFmtId="0" fontId="12" fillId="0" borderId="4" xfId="0" applyFont="1" applyBorder="1" applyAlignment="1">
      <alignment horizontal="center"/>
    </xf>
    <xf numFmtId="2" fontId="12" fillId="0" borderId="6" xfId="0" applyNumberFormat="1" applyFont="1" applyBorder="1" applyAlignment="1">
      <alignment horizontal="center"/>
    </xf>
    <xf numFmtId="2" fontId="12" fillId="0" borderId="5" xfId="0" applyNumberFormat="1" applyFont="1" applyBorder="1" applyAlignment="1">
      <alignment horizontal="center"/>
    </xf>
    <xf numFmtId="0" fontId="12" fillId="0" borderId="13" xfId="0" applyFont="1" applyBorder="1" applyAlignment="1">
      <alignment horizontal="center"/>
    </xf>
    <xf numFmtId="0" fontId="12" fillId="0" borderId="2" xfId="0" applyFont="1" applyBorder="1" applyAlignment="1">
      <alignment horizontal="center"/>
    </xf>
    <xf numFmtId="2" fontId="12" fillId="0" borderId="1" xfId="0" applyNumberFormat="1" applyFont="1" applyBorder="1" applyAlignment="1">
      <alignment horizontal="center"/>
    </xf>
    <xf numFmtId="2" fontId="12" fillId="0" borderId="3" xfId="0" applyNumberFormat="1" applyFont="1" applyBorder="1" applyAlignment="1">
      <alignment horizontal="center"/>
    </xf>
    <xf numFmtId="0" fontId="12" fillId="0" borderId="14" xfId="0" applyFont="1" applyBorder="1" applyAlignment="1">
      <alignment horizontal="center"/>
    </xf>
    <xf numFmtId="2" fontId="12" fillId="0" borderId="8" xfId="0" applyNumberFormat="1" applyFont="1" applyBorder="1" applyAlignment="1">
      <alignment horizontal="center"/>
    </xf>
    <xf numFmtId="2" fontId="12" fillId="0" borderId="9" xfId="0" applyNumberFormat="1" applyFont="1" applyBorder="1" applyAlignment="1">
      <alignment horizontal="center"/>
    </xf>
    <xf numFmtId="2" fontId="10" fillId="0" borderId="0" xfId="0" applyNumberFormat="1" applyFont="1" applyBorder="1" applyAlignment="1">
      <alignment horizontal="center"/>
    </xf>
    <xf numFmtId="164" fontId="10" fillId="0" borderId="1" xfId="0" applyNumberFormat="1" applyFont="1" applyBorder="1" applyAlignment="1" applyProtection="1">
      <alignment horizontal="center"/>
    </xf>
    <xf numFmtId="2" fontId="10" fillId="0" borderId="3" xfId="0" applyNumberFormat="1" applyFont="1" applyBorder="1" applyProtection="1"/>
    <xf numFmtId="0" fontId="4" fillId="0" borderId="18" xfId="0" applyFont="1" applyBorder="1" applyAlignment="1"/>
    <xf numFmtId="0" fontId="4" fillId="0" borderId="11" xfId="0" applyFont="1" applyBorder="1" applyAlignment="1"/>
    <xf numFmtId="0" fontId="4" fillId="0" borderId="11" xfId="0" applyFont="1" applyBorder="1" applyAlignment="1">
      <alignment horizontal="left"/>
    </xf>
    <xf numFmtId="0" fontId="0" fillId="0" borderId="2" xfId="0" applyBorder="1"/>
    <xf numFmtId="2" fontId="0" fillId="0" borderId="2" xfId="0" applyNumberFormat="1" applyBorder="1"/>
    <xf numFmtId="0" fontId="3" fillId="0" borderId="15" xfId="0" applyFont="1" applyBorder="1"/>
    <xf numFmtId="165" fontId="0" fillId="0" borderId="15" xfId="0" applyNumberFormat="1" applyBorder="1"/>
    <xf numFmtId="2" fontId="0" fillId="0" borderId="16" xfId="0" applyNumberFormat="1" applyBorder="1"/>
    <xf numFmtId="0" fontId="7" fillId="0" borderId="10" xfId="0" applyFont="1" applyBorder="1" applyAlignment="1">
      <alignment horizontal="centerContinuous"/>
    </xf>
    <xf numFmtId="0" fontId="7" fillId="0" borderId="11" xfId="0" applyFont="1" applyBorder="1" applyAlignment="1">
      <alignment horizontal="centerContinuous"/>
    </xf>
    <xf numFmtId="0" fontId="7" fillId="0" borderId="12" xfId="0" applyFont="1" applyBorder="1" applyAlignment="1">
      <alignment horizontal="centerContinuous"/>
    </xf>
    <xf numFmtId="0" fontId="0" fillId="0" borderId="19" xfId="0" applyBorder="1"/>
    <xf numFmtId="0" fontId="0" fillId="0" borderId="4" xfId="0" applyBorder="1"/>
    <xf numFmtId="0" fontId="0" fillId="0" borderId="18" xfId="0" applyBorder="1"/>
    <xf numFmtId="0" fontId="0" fillId="0" borderId="20" xfId="0" applyBorder="1"/>
    <xf numFmtId="0" fontId="6" fillId="0" borderId="21" xfId="0" applyFont="1" applyBorder="1" applyAlignment="1">
      <alignment horizontal="center"/>
    </xf>
    <xf numFmtId="0" fontId="6" fillId="0" borderId="7" xfId="0" applyFont="1" applyBorder="1" applyAlignment="1">
      <alignment horizontal="center"/>
    </xf>
    <xf numFmtId="0" fontId="6" fillId="0" borderId="22" xfId="0" applyFont="1" applyBorder="1" applyAlignment="1">
      <alignment horizontal="center"/>
    </xf>
    <xf numFmtId="0" fontId="6" fillId="0" borderId="19" xfId="0" applyFont="1" applyBorder="1"/>
    <xf numFmtId="0" fontId="6" fillId="0" borderId="18" xfId="0" applyFont="1" applyBorder="1" applyAlignment="1">
      <alignment horizontal="right"/>
    </xf>
    <xf numFmtId="0" fontId="6" fillId="0" borderId="20" xfId="0" applyFont="1" applyBorder="1" applyAlignment="1">
      <alignment horizontal="left"/>
    </xf>
    <xf numFmtId="0" fontId="6" fillId="0" borderId="21" xfId="0" applyFont="1" applyBorder="1"/>
    <xf numFmtId="2" fontId="10" fillId="0" borderId="2" xfId="0" applyNumberFormat="1" applyFont="1" applyBorder="1" applyAlignment="1" applyProtection="1">
      <alignment horizontal="center"/>
    </xf>
    <xf numFmtId="0" fontId="10" fillId="0" borderId="4" xfId="0" applyFont="1" applyBorder="1" applyAlignment="1" applyProtection="1">
      <alignment horizontal="center"/>
    </xf>
    <xf numFmtId="0" fontId="3" fillId="0" borderId="0" xfId="0" applyFont="1" applyBorder="1" applyAlignment="1">
      <alignment horizontal="center"/>
    </xf>
    <xf numFmtId="0" fontId="5" fillId="0" borderId="19" xfId="0" applyFont="1" applyFill="1" applyBorder="1" applyAlignment="1">
      <alignment horizontal="center"/>
    </xf>
    <xf numFmtId="0" fontId="5" fillId="0" borderId="6" xfId="0" applyFont="1" applyFill="1" applyBorder="1" applyAlignment="1">
      <alignment horizontal="center"/>
    </xf>
    <xf numFmtId="0" fontId="5" fillId="0" borderId="5" xfId="0" applyFont="1" applyFill="1" applyBorder="1" applyAlignment="1">
      <alignment horizontal="center"/>
    </xf>
    <xf numFmtId="2" fontId="3" fillId="0" borderId="15" xfId="0" applyNumberFormat="1" applyFont="1" applyBorder="1" applyAlignment="1">
      <alignment horizontal="center"/>
    </xf>
    <xf numFmtId="2" fontId="3" fillId="0" borderId="8" xfId="0" applyNumberFormat="1" applyFont="1" applyBorder="1" applyAlignment="1">
      <alignment horizontal="center"/>
    </xf>
    <xf numFmtId="2" fontId="3" fillId="0" borderId="9" xfId="0" applyNumberFormat="1" applyFont="1" applyBorder="1" applyProtection="1"/>
    <xf numFmtId="165" fontId="0" fillId="0" borderId="21" xfId="0" applyNumberFormat="1" applyBorder="1"/>
    <xf numFmtId="2" fontId="0" fillId="0" borderId="7" xfId="0" applyNumberFormat="1" applyBorder="1"/>
    <xf numFmtId="2" fontId="0" fillId="0" borderId="22" xfId="0" applyNumberFormat="1" applyBorder="1"/>
    <xf numFmtId="164" fontId="13" fillId="0" borderId="0" xfId="0" applyNumberFormat="1" applyFont="1" applyBorder="1" applyAlignment="1" applyProtection="1">
      <alignment horizontal="center"/>
    </xf>
    <xf numFmtId="0" fontId="10" fillId="0" borderId="0" xfId="0" applyFont="1" applyBorder="1"/>
    <xf numFmtId="0" fontId="15" fillId="0" borderId="0" xfId="0" applyFont="1" applyBorder="1" applyAlignment="1">
      <alignment horizontal="center"/>
    </xf>
    <xf numFmtId="0" fontId="10" fillId="0" borderId="0" xfId="0" applyFont="1" applyBorder="1" applyAlignment="1" applyProtection="1">
      <alignment horizontal="center"/>
    </xf>
    <xf numFmtId="2" fontId="10" fillId="0" borderId="17" xfId="0" applyNumberFormat="1" applyFont="1" applyBorder="1" applyAlignment="1" applyProtection="1">
      <alignment horizontal="center"/>
    </xf>
    <xf numFmtId="2" fontId="10" fillId="0" borderId="18" xfId="0" applyNumberFormat="1" applyFont="1" applyBorder="1" applyAlignment="1" applyProtection="1">
      <alignment horizontal="center"/>
    </xf>
    <xf numFmtId="2" fontId="10" fillId="0" borderId="4" xfId="0" applyNumberFormat="1" applyFont="1" applyBorder="1" applyAlignment="1">
      <alignment horizontal="center"/>
    </xf>
    <xf numFmtId="0" fontId="10" fillId="0" borderId="20" xfId="0" applyFont="1" applyBorder="1"/>
    <xf numFmtId="0" fontId="14" fillId="0" borderId="18" xfId="0" applyFont="1" applyBorder="1" applyAlignment="1">
      <alignment horizontal="center"/>
    </xf>
    <xf numFmtId="0" fontId="14" fillId="0" borderId="4" xfId="0" applyFont="1" applyBorder="1" applyAlignment="1">
      <alignment horizontal="center"/>
    </xf>
    <xf numFmtId="2" fontId="14" fillId="0" borderId="6" xfId="0" applyNumberFormat="1" applyFont="1" applyBorder="1" applyAlignment="1">
      <alignment horizontal="center"/>
    </xf>
    <xf numFmtId="2" fontId="14" fillId="0" borderId="5" xfId="0" applyNumberFormat="1" applyFont="1" applyBorder="1" applyAlignment="1">
      <alignment horizontal="center"/>
    </xf>
    <xf numFmtId="2" fontId="10" fillId="0" borderId="13" xfId="0" applyNumberFormat="1" applyFont="1" applyBorder="1" applyAlignment="1" applyProtection="1">
      <alignment horizontal="center"/>
    </xf>
    <xf numFmtId="2" fontId="10" fillId="0" borderId="14" xfId="0" applyNumberFormat="1" applyFont="1" applyBorder="1" applyAlignment="1" applyProtection="1">
      <alignment horizontal="center"/>
    </xf>
    <xf numFmtId="2" fontId="10" fillId="0" borderId="23" xfId="0" applyNumberFormat="1" applyFont="1" applyBorder="1" applyAlignment="1" applyProtection="1">
      <alignment horizontal="center"/>
    </xf>
    <xf numFmtId="2" fontId="10" fillId="0" borderId="7" xfId="0" applyNumberFormat="1" applyFont="1" applyBorder="1" applyAlignment="1" applyProtection="1">
      <alignment horizontal="center"/>
    </xf>
    <xf numFmtId="164" fontId="10" fillId="0" borderId="7" xfId="0" applyNumberFormat="1" applyFont="1" applyBorder="1" applyAlignment="1" applyProtection="1">
      <alignment horizontal="center"/>
    </xf>
    <xf numFmtId="2" fontId="10" fillId="0" borderId="22" xfId="0" applyNumberFormat="1" applyFont="1" applyBorder="1" applyProtection="1"/>
    <xf numFmtId="2" fontId="10" fillId="0" borderId="14" xfId="0" applyNumberFormat="1" applyFont="1" applyBorder="1" applyAlignment="1">
      <alignment horizontal="center"/>
    </xf>
    <xf numFmtId="2" fontId="10" fillId="0" borderId="7" xfId="0" applyNumberFormat="1" applyFont="1" applyBorder="1" applyAlignment="1">
      <alignment horizontal="center"/>
    </xf>
    <xf numFmtId="164" fontId="10" fillId="0" borderId="8" xfId="0" applyNumberFormat="1" applyFont="1" applyBorder="1" applyAlignment="1" applyProtection="1">
      <alignment horizontal="center"/>
    </xf>
    <xf numFmtId="2" fontId="10" fillId="0" borderId="9" xfId="0" applyNumberFormat="1" applyFont="1" applyBorder="1" applyProtection="1"/>
    <xf numFmtId="2" fontId="10" fillId="0" borderId="17" xfId="0" applyNumberFormat="1" applyFont="1" applyBorder="1" applyAlignment="1">
      <alignment horizontal="center"/>
    </xf>
    <xf numFmtId="0" fontId="0" fillId="0" borderId="16" xfId="0" applyBorder="1" applyAlignment="1">
      <alignment horizontal="center"/>
    </xf>
    <xf numFmtId="0" fontId="18" fillId="0" borderId="0" xfId="0" applyFont="1" applyFill="1" applyBorder="1" applyAlignment="1" applyProtection="1">
      <alignment horizontal="right"/>
    </xf>
    <xf numFmtId="0" fontId="18" fillId="0" borderId="0" xfId="0" applyFont="1" applyFill="1" applyBorder="1" applyProtection="1"/>
    <xf numFmtId="2" fontId="19" fillId="0" borderId="0" xfId="0" applyNumberFormat="1" applyFont="1" applyFill="1" applyBorder="1" applyAlignment="1" applyProtection="1">
      <alignment horizontal="center"/>
    </xf>
    <xf numFmtId="2" fontId="19" fillId="0" borderId="0" xfId="0" applyNumberFormat="1" applyFont="1" applyFill="1" applyBorder="1" applyAlignment="1" applyProtection="1">
      <alignment horizontal="right"/>
    </xf>
    <xf numFmtId="0" fontId="18" fillId="0" borderId="24" xfId="0" applyFont="1" applyFill="1" applyBorder="1" applyAlignment="1" applyProtection="1">
      <alignment horizontal="right"/>
    </xf>
    <xf numFmtId="0" fontId="18" fillId="0" borderId="22" xfId="0" applyFont="1" applyFill="1" applyBorder="1" applyProtection="1"/>
    <xf numFmtId="169" fontId="24" fillId="2" borderId="25" xfId="0" applyNumberFormat="1" applyFont="1" applyFill="1" applyBorder="1" applyAlignment="1" applyProtection="1">
      <alignment horizontal="center"/>
      <protection locked="0"/>
    </xf>
    <xf numFmtId="0" fontId="18" fillId="0" borderId="4" xfId="0" applyFont="1" applyBorder="1" applyAlignment="1" applyProtection="1">
      <alignment horizontal="center" vertical="center"/>
    </xf>
    <xf numFmtId="170" fontId="19" fillId="0" borderId="0" xfId="0" applyNumberFormat="1" applyFont="1" applyFill="1" applyBorder="1" applyAlignment="1" applyProtection="1">
      <alignment horizontal="right"/>
    </xf>
    <xf numFmtId="0" fontId="18" fillId="0" borderId="0" xfId="0" applyFont="1" applyFill="1" applyBorder="1" applyAlignment="1" applyProtection="1"/>
    <xf numFmtId="0" fontId="34" fillId="2" borderId="21" xfId="0" applyFont="1" applyFill="1" applyBorder="1" applyAlignment="1" applyProtection="1">
      <alignment horizontal="left"/>
      <protection locked="0"/>
    </xf>
    <xf numFmtId="0" fontId="17" fillId="0" borderId="0" xfId="0" applyFont="1" applyBorder="1" applyProtection="1"/>
    <xf numFmtId="2" fontId="17" fillId="0" borderId="0" xfId="0" applyNumberFormat="1" applyFont="1" applyProtection="1"/>
    <xf numFmtId="0" fontId="18" fillId="0" borderId="0" xfId="0" applyFont="1" applyBorder="1" applyProtection="1"/>
    <xf numFmtId="0" fontId="17" fillId="0" borderId="0" xfId="0" applyFont="1" applyProtection="1"/>
    <xf numFmtId="0" fontId="17" fillId="0" borderId="0" xfId="0" applyFont="1" applyFill="1" applyBorder="1" applyProtection="1"/>
    <xf numFmtId="0" fontId="17" fillId="0" borderId="0" xfId="0" applyFont="1" applyBorder="1" applyAlignment="1" applyProtection="1">
      <alignment horizontal="right" wrapText="1"/>
    </xf>
    <xf numFmtId="0" fontId="26" fillId="0" borderId="0" xfId="0" applyFont="1" applyBorder="1" applyAlignment="1" applyProtection="1">
      <alignment horizontal="left" wrapText="1"/>
    </xf>
    <xf numFmtId="164" fontId="17" fillId="0" borderId="0" xfId="0" applyNumberFormat="1" applyFont="1" applyBorder="1" applyAlignment="1" applyProtection="1">
      <alignment horizontal="center"/>
    </xf>
    <xf numFmtId="0" fontId="28" fillId="3" borderId="0" xfId="0" applyFont="1" applyFill="1" applyProtection="1"/>
    <xf numFmtId="0" fontId="26" fillId="3" borderId="0" xfId="0" applyFont="1" applyFill="1" applyProtection="1"/>
    <xf numFmtId="0" fontId="26" fillId="0" borderId="0" xfId="0" applyFont="1" applyProtection="1"/>
    <xf numFmtId="0" fontId="18" fillId="0" borderId="26" xfId="0" applyFont="1" applyFill="1" applyBorder="1" applyProtection="1"/>
    <xf numFmtId="0" fontId="18" fillId="0" borderId="27" xfId="0" applyFont="1" applyFill="1" applyBorder="1" applyAlignment="1" applyProtection="1">
      <alignment horizontal="right"/>
    </xf>
    <xf numFmtId="165" fontId="24" fillId="2" borderId="28" xfId="0" applyNumberFormat="1" applyFont="1" applyFill="1" applyBorder="1" applyAlignment="1" applyProtection="1">
      <alignment horizontal="center"/>
      <protection locked="0"/>
    </xf>
    <xf numFmtId="0" fontId="18" fillId="0" borderId="12" xfId="0" applyFont="1" applyFill="1" applyBorder="1" applyProtection="1"/>
    <xf numFmtId="0" fontId="12" fillId="0" borderId="29" xfId="0" applyFont="1" applyBorder="1" applyAlignment="1">
      <alignment horizontal="center"/>
    </xf>
    <xf numFmtId="0" fontId="12" fillId="0" borderId="30" xfId="0" applyFont="1" applyBorder="1" applyAlignment="1">
      <alignment horizontal="center"/>
    </xf>
    <xf numFmtId="0" fontId="13" fillId="0" borderId="21" xfId="0" applyFont="1" applyBorder="1" applyAlignment="1">
      <alignment horizontal="centerContinuous"/>
    </xf>
    <xf numFmtId="0" fontId="13" fillId="0" borderId="23" xfId="0" applyFont="1" applyBorder="1" applyAlignment="1">
      <alignment horizontal="centerContinuous"/>
    </xf>
    <xf numFmtId="0" fontId="31" fillId="0" borderId="29" xfId="0" applyFont="1" applyFill="1" applyBorder="1" applyAlignment="1">
      <alignment horizontal="center"/>
    </xf>
    <xf numFmtId="0" fontId="31" fillId="0" borderId="30" xfId="0" applyFont="1" applyFill="1" applyBorder="1" applyAlignment="1">
      <alignment horizontal="center"/>
    </xf>
    <xf numFmtId="164" fontId="13" fillId="0" borderId="31" xfId="0" applyNumberFormat="1" applyFont="1" applyBorder="1" applyAlignment="1" applyProtection="1">
      <alignment horizontal="center"/>
    </xf>
    <xf numFmtId="2" fontId="12" fillId="0" borderId="0" xfId="0" applyNumberFormat="1" applyFont="1" applyBorder="1" applyAlignment="1">
      <alignment horizontal="center"/>
    </xf>
    <xf numFmtId="2" fontId="10" fillId="0" borderId="0" xfId="0" applyNumberFormat="1" applyFont="1" applyBorder="1" applyProtection="1"/>
    <xf numFmtId="0" fontId="12" fillId="0" borderId="0" xfId="0" applyFont="1" applyBorder="1"/>
    <xf numFmtId="0" fontId="10" fillId="0" borderId="0" xfId="0" applyFont="1" applyBorder="1" applyAlignment="1"/>
    <xf numFmtId="0" fontId="35" fillId="0" borderId="19" xfId="0" applyFont="1" applyBorder="1"/>
    <xf numFmtId="2" fontId="35" fillId="0" borderId="20" xfId="0" applyNumberFormat="1" applyFont="1" applyBorder="1"/>
    <xf numFmtId="0" fontId="39" fillId="0" borderId="24" xfId="0" applyFont="1" applyBorder="1" applyAlignment="1">
      <alignment horizontal="centerContinuous"/>
    </xf>
    <xf numFmtId="0" fontId="39" fillId="0" borderId="32" xfId="0" applyFont="1" applyBorder="1" applyAlignment="1">
      <alignment horizontal="centerContinuous"/>
    </xf>
    <xf numFmtId="0" fontId="39" fillId="0" borderId="33" xfId="0" applyFont="1" applyBorder="1" applyAlignment="1">
      <alignment horizontal="centerContinuous"/>
    </xf>
    <xf numFmtId="0" fontId="39" fillId="0" borderId="34" xfId="0" applyFont="1" applyBorder="1"/>
    <xf numFmtId="2" fontId="39" fillId="0" borderId="20" xfId="0" applyNumberFormat="1" applyFont="1" applyBorder="1" applyAlignment="1">
      <alignment horizontal="center"/>
    </xf>
    <xf numFmtId="0" fontId="35" fillId="0" borderId="21" xfId="0" applyFont="1" applyBorder="1"/>
    <xf numFmtId="2" fontId="35" fillId="0" borderId="22" xfId="0" applyNumberFormat="1" applyFont="1" applyBorder="1"/>
    <xf numFmtId="2" fontId="35" fillId="0" borderId="0" xfId="0" applyNumberFormat="1" applyFont="1" applyBorder="1" applyAlignment="1">
      <alignment horizontal="center"/>
    </xf>
    <xf numFmtId="0" fontId="35" fillId="0" borderId="35" xfId="0" applyFont="1" applyBorder="1" applyAlignment="1">
      <alignment horizontal="center"/>
    </xf>
    <xf numFmtId="0" fontId="35" fillId="0" borderId="36" xfId="0" applyFont="1" applyBorder="1"/>
    <xf numFmtId="0" fontId="39" fillId="0" borderId="36" xfId="0" applyFont="1" applyFill="1" applyBorder="1" applyAlignment="1">
      <alignment horizontal="center"/>
    </xf>
    <xf numFmtId="0" fontId="39" fillId="0" borderId="21" xfId="0" applyFont="1" applyFill="1" applyBorder="1" applyAlignment="1">
      <alignment horizontal="center"/>
    </xf>
    <xf numFmtId="0" fontId="39" fillId="0" borderId="23" xfId="0" applyFont="1" applyFill="1" applyBorder="1" applyAlignment="1">
      <alignment horizontal="center"/>
    </xf>
    <xf numFmtId="0" fontId="35" fillId="0" borderId="8" xfId="0" applyFont="1" applyBorder="1" applyAlignment="1">
      <alignment horizontal="right"/>
    </xf>
    <xf numFmtId="0" fontId="35" fillId="0" borderId="23" xfId="0" applyFont="1" applyBorder="1" applyAlignment="1">
      <alignment horizontal="right"/>
    </xf>
    <xf numFmtId="0" fontId="35" fillId="0" borderId="23" xfId="0" applyFont="1" applyBorder="1" applyAlignment="1">
      <alignment horizontal="left"/>
    </xf>
    <xf numFmtId="0" fontId="39" fillId="0" borderId="37" xfId="0" applyFont="1" applyBorder="1" applyAlignment="1">
      <alignment horizontal="center"/>
    </xf>
    <xf numFmtId="0" fontId="35" fillId="0" borderId="22" xfId="0" applyFont="1" applyBorder="1"/>
    <xf numFmtId="0" fontId="35" fillId="0" borderId="34" xfId="0" applyFont="1" applyBorder="1"/>
    <xf numFmtId="0" fontId="35" fillId="0" borderId="6" xfId="0" applyFont="1" applyBorder="1"/>
    <xf numFmtId="0" fontId="35" fillId="0" borderId="18" xfId="0" applyFont="1" applyBorder="1"/>
    <xf numFmtId="0" fontId="40" fillId="0" borderId="5" xfId="0" applyFont="1" applyFill="1" applyBorder="1" applyAlignment="1">
      <alignment horizontal="center"/>
    </xf>
    <xf numFmtId="11" fontId="35" fillId="0" borderId="15" xfId="0" applyNumberFormat="1" applyFont="1" applyBorder="1"/>
    <xf numFmtId="166" fontId="35" fillId="0" borderId="36" xfId="0" applyNumberFormat="1" applyFont="1" applyBorder="1"/>
    <xf numFmtId="2" fontId="35" fillId="0" borderId="1" xfId="0" applyNumberFormat="1" applyFont="1" applyBorder="1"/>
    <xf numFmtId="2" fontId="35" fillId="0" borderId="0" xfId="0" applyNumberFormat="1" applyFont="1" applyBorder="1"/>
    <xf numFmtId="2" fontId="35" fillId="0" borderId="36" xfId="1" applyNumberFormat="1" applyFont="1" applyBorder="1"/>
    <xf numFmtId="2" fontId="35" fillId="0" borderId="3" xfId="0" applyNumberFormat="1" applyFont="1" applyBorder="1" applyProtection="1"/>
    <xf numFmtId="11" fontId="35" fillId="0" borderId="0" xfId="0" applyNumberFormat="1" applyFont="1" applyBorder="1"/>
    <xf numFmtId="166" fontId="35" fillId="0" borderId="0" xfId="0" applyNumberFormat="1" applyFont="1" applyBorder="1"/>
    <xf numFmtId="2" fontId="35" fillId="0" borderId="0" xfId="1" applyNumberFormat="1" applyFont="1" applyBorder="1"/>
    <xf numFmtId="2" fontId="35" fillId="0" borderId="0" xfId="0" applyNumberFormat="1" applyFont="1" applyBorder="1" applyProtection="1"/>
    <xf numFmtId="2" fontId="42" fillId="0" borderId="31" xfId="0" applyNumberFormat="1" applyFont="1" applyBorder="1" applyAlignment="1">
      <alignment horizontal="center"/>
    </xf>
    <xf numFmtId="11" fontId="35" fillId="0" borderId="21" xfId="0" applyNumberFormat="1" applyFont="1" applyBorder="1"/>
    <xf numFmtId="166" fontId="35" fillId="0" borderId="37" xfId="0" applyNumberFormat="1" applyFont="1" applyBorder="1"/>
    <xf numFmtId="2" fontId="35" fillId="0" borderId="8" xfId="0" applyNumberFormat="1" applyFont="1" applyBorder="1"/>
    <xf numFmtId="2" fontId="35" fillId="0" borderId="23" xfId="0" applyNumberFormat="1" applyFont="1" applyBorder="1"/>
    <xf numFmtId="2" fontId="35" fillId="0" borderId="37" xfId="1" applyNumberFormat="1" applyFont="1" applyBorder="1"/>
    <xf numFmtId="2" fontId="35" fillId="0" borderId="9" xfId="0" applyNumberFormat="1" applyFont="1" applyBorder="1" applyProtection="1"/>
    <xf numFmtId="0" fontId="18" fillId="0" borderId="24" xfId="0" applyFont="1" applyFill="1" applyBorder="1" applyAlignment="1" applyProtection="1">
      <alignment horizontal="right" vertical="center"/>
    </xf>
    <xf numFmtId="0" fontId="18" fillId="0" borderId="38" xfId="0" applyFont="1" applyFill="1" applyBorder="1" applyAlignment="1" applyProtection="1">
      <alignment vertical="center"/>
    </xf>
    <xf numFmtId="0" fontId="18" fillId="0" borderId="27" xfId="0" applyFont="1" applyFill="1" applyBorder="1" applyAlignment="1" applyProtection="1">
      <alignment horizontal="right" vertical="center"/>
    </xf>
    <xf numFmtId="0" fontId="18" fillId="0" borderId="26" xfId="0" applyFont="1" applyFill="1" applyBorder="1" applyAlignment="1" applyProtection="1">
      <alignment vertical="center"/>
    </xf>
    <xf numFmtId="0" fontId="18" fillId="0" borderId="39" xfId="0" applyFont="1" applyFill="1" applyBorder="1" applyAlignment="1" applyProtection="1">
      <alignment horizontal="right" vertical="center"/>
    </xf>
    <xf numFmtId="2" fontId="24" fillId="4" borderId="40" xfId="0" applyNumberFormat="1" applyFont="1" applyFill="1" applyBorder="1" applyAlignment="1" applyProtection="1">
      <alignment horizontal="center" vertical="center"/>
      <protection locked="0"/>
    </xf>
    <xf numFmtId="0" fontId="37" fillId="0" borderId="0" xfId="0" applyFont="1"/>
    <xf numFmtId="0" fontId="19" fillId="0" borderId="10" xfId="0" applyFont="1" applyFill="1" applyBorder="1" applyAlignment="1" applyProtection="1">
      <alignment horizontal="right" vertical="center"/>
    </xf>
    <xf numFmtId="0" fontId="18" fillId="0" borderId="41" xfId="0" applyFont="1" applyFill="1" applyBorder="1" applyAlignment="1" applyProtection="1">
      <alignment horizontal="right" vertical="center"/>
    </xf>
    <xf numFmtId="2" fontId="24" fillId="4" borderId="42" xfId="0" applyNumberFormat="1" applyFont="1" applyFill="1" applyBorder="1" applyAlignment="1" applyProtection="1">
      <alignment horizontal="center" vertical="center"/>
      <protection locked="0"/>
    </xf>
    <xf numFmtId="0" fontId="18" fillId="0" borderId="5" xfId="0" applyFont="1" applyBorder="1" applyAlignment="1" applyProtection="1">
      <alignment horizontal="center" vertical="center"/>
    </xf>
    <xf numFmtId="0" fontId="18" fillId="0" borderId="43" xfId="0" applyFont="1" applyBorder="1" applyAlignment="1" applyProtection="1">
      <alignment horizontal="center" vertical="center" wrapText="1"/>
    </xf>
    <xf numFmtId="165" fontId="17" fillId="0" borderId="3" xfId="0" applyNumberFormat="1" applyFont="1" applyFill="1" applyBorder="1" applyAlignment="1" applyProtection="1">
      <alignment horizontal="center" vertical="center"/>
    </xf>
    <xf numFmtId="0" fontId="34" fillId="2" borderId="44" xfId="0" applyFont="1" applyFill="1" applyBorder="1" applyAlignment="1" applyProtection="1">
      <alignment horizontal="left"/>
      <protection locked="0"/>
    </xf>
    <xf numFmtId="167" fontId="44" fillId="0" borderId="25" xfId="0" applyNumberFormat="1" applyFont="1" applyFill="1" applyBorder="1" applyAlignment="1" applyProtection="1">
      <alignment horizontal="center" vertical="center"/>
    </xf>
    <xf numFmtId="14" fontId="25" fillId="2" borderId="23" xfId="0" applyNumberFormat="1" applyFont="1" applyFill="1" applyBorder="1" applyAlignment="1" applyProtection="1">
      <alignment horizontal="center"/>
      <protection locked="0"/>
    </xf>
    <xf numFmtId="0" fontId="18" fillId="0" borderId="45" xfId="0" applyFont="1" applyFill="1" applyBorder="1" applyAlignment="1" applyProtection="1">
      <alignment vertical="center"/>
    </xf>
    <xf numFmtId="0" fontId="38" fillId="0" borderId="46" xfId="0" applyFont="1" applyFill="1" applyBorder="1" applyAlignment="1" applyProtection="1">
      <alignment horizontal="right"/>
    </xf>
    <xf numFmtId="0" fontId="44" fillId="0" borderId="47" xfId="0" applyFont="1" applyFill="1" applyBorder="1" applyAlignment="1" applyProtection="1">
      <alignment horizontal="right" vertical="center"/>
    </xf>
    <xf numFmtId="0" fontId="21" fillId="0" borderId="19" xfId="0" applyFont="1" applyBorder="1" applyAlignment="1" applyProtection="1">
      <alignment horizontal="centerContinuous"/>
    </xf>
    <xf numFmtId="0" fontId="33" fillId="0" borderId="11" xfId="0" applyFont="1" applyBorder="1" applyAlignment="1" applyProtection="1">
      <alignment horizontal="centerContinuous"/>
    </xf>
    <xf numFmtId="0" fontId="33" fillId="0" borderId="12" xfId="0" applyFont="1" applyBorder="1" applyAlignment="1" applyProtection="1">
      <alignment horizontal="centerContinuous"/>
    </xf>
    <xf numFmtId="0" fontId="17" fillId="0" borderId="10" xfId="0" applyFont="1" applyBorder="1" applyProtection="1"/>
    <xf numFmtId="0" fontId="19" fillId="0" borderId="11" xfId="0" applyFont="1" applyBorder="1" applyAlignment="1" applyProtection="1">
      <alignment horizontal="center"/>
    </xf>
    <xf numFmtId="0" fontId="17" fillId="0" borderId="12" xfId="0" applyFont="1" applyBorder="1" applyProtection="1"/>
    <xf numFmtId="0" fontId="21" fillId="0" borderId="10" xfId="0" applyFont="1" applyBorder="1" applyAlignment="1" applyProtection="1">
      <alignment horizontal="right" vertical="top"/>
    </xf>
    <xf numFmtId="0" fontId="18" fillId="0" borderId="12" xfId="0" applyFont="1" applyBorder="1" applyProtection="1"/>
    <xf numFmtId="0" fontId="17" fillId="0" borderId="48" xfId="0" applyFont="1" applyBorder="1" applyAlignment="1" applyProtection="1">
      <alignment vertical="center"/>
    </xf>
    <xf numFmtId="0" fontId="18" fillId="0" borderId="21" xfId="0" applyFont="1" applyBorder="1" applyProtection="1"/>
    <xf numFmtId="0" fontId="17" fillId="0" borderId="23" xfId="0" applyFont="1" applyBorder="1" applyProtection="1"/>
    <xf numFmtId="0" fontId="18" fillId="0" borderId="22" xfId="0" applyFont="1" applyBorder="1" applyProtection="1"/>
    <xf numFmtId="0" fontId="17" fillId="0" borderId="49" xfId="0" applyFont="1" applyBorder="1" applyAlignment="1" applyProtection="1">
      <alignment vertical="center"/>
    </xf>
    <xf numFmtId="0" fontId="17" fillId="0" borderId="17" xfId="0" applyFont="1" applyBorder="1" applyAlignment="1" applyProtection="1">
      <alignment horizontal="center" vertical="center"/>
    </xf>
    <xf numFmtId="0" fontId="18" fillId="0" borderId="50" xfId="0" applyFont="1" applyBorder="1" applyAlignment="1" applyProtection="1">
      <alignment horizontal="center" wrapText="1"/>
    </xf>
    <xf numFmtId="0" fontId="18" fillId="0" borderId="51" xfId="0" applyFont="1" applyBorder="1" applyAlignment="1" applyProtection="1">
      <alignment horizontal="center" vertical="center" wrapText="1"/>
    </xf>
    <xf numFmtId="0" fontId="26" fillId="0" borderId="10" xfId="0" applyFont="1" applyBorder="1" applyAlignment="1" applyProtection="1">
      <alignment horizontal="centerContinuous"/>
    </xf>
    <xf numFmtId="0" fontId="19" fillId="0" borderId="11" xfId="0" applyFont="1" applyBorder="1" applyAlignment="1" applyProtection="1">
      <alignment horizontal="centerContinuous"/>
    </xf>
    <xf numFmtId="0" fontId="17" fillId="0" borderId="12" xfId="0" applyFont="1" applyBorder="1" applyAlignment="1" applyProtection="1">
      <alignment horizontal="centerContinuous"/>
    </xf>
    <xf numFmtId="0" fontId="18" fillId="0" borderId="24" xfId="0" applyFont="1" applyBorder="1" applyAlignment="1" applyProtection="1">
      <alignment horizontal="right" vertical="center"/>
    </xf>
    <xf numFmtId="0" fontId="17" fillId="0" borderId="11" xfId="0" applyFont="1" applyBorder="1" applyAlignment="1" applyProtection="1">
      <alignment horizontal="centerContinuous"/>
    </xf>
    <xf numFmtId="11" fontId="17" fillId="0" borderId="0" xfId="0" applyNumberFormat="1" applyFont="1" applyProtection="1"/>
    <xf numFmtId="166" fontId="17" fillId="0" borderId="0" xfId="0" applyNumberFormat="1" applyFont="1" applyProtection="1"/>
    <xf numFmtId="0" fontId="17" fillId="0" borderId="0" xfId="0" applyFont="1" applyAlignment="1" applyProtection="1">
      <alignment horizontal="right"/>
    </xf>
    <xf numFmtId="14" fontId="34" fillId="2" borderId="0" xfId="0" applyNumberFormat="1" applyFont="1" applyFill="1" applyBorder="1" applyAlignment="1" applyProtection="1">
      <alignment horizontal="center"/>
      <protection locked="0"/>
    </xf>
    <xf numFmtId="171" fontId="34" fillId="2" borderId="12" xfId="0" applyNumberFormat="1" applyFont="1" applyFill="1" applyBorder="1" applyAlignment="1" applyProtection="1">
      <alignment horizontal="left" vertical="center"/>
      <protection locked="0"/>
    </xf>
    <xf numFmtId="14" fontId="25" fillId="2" borderId="10" xfId="0" applyNumberFormat="1" applyFont="1" applyFill="1" applyBorder="1" applyAlignment="1" applyProtection="1">
      <alignment horizontal="right" vertical="center"/>
      <protection locked="0"/>
    </xf>
    <xf numFmtId="2" fontId="16" fillId="2" borderId="24" xfId="0" applyNumberFormat="1" applyFont="1" applyFill="1" applyBorder="1" applyAlignment="1" applyProtection="1">
      <alignment horizontal="left" vertical="center"/>
      <protection locked="0"/>
    </xf>
    <xf numFmtId="0" fontId="35" fillId="0" borderId="37" xfId="0" applyFont="1" applyBorder="1" applyAlignment="1">
      <alignment horizontal="left"/>
    </xf>
    <xf numFmtId="0" fontId="6" fillId="0" borderId="23" xfId="0" applyFont="1" applyBorder="1" applyAlignment="1">
      <alignment horizontal="right"/>
    </xf>
    <xf numFmtId="0" fontId="6" fillId="0" borderId="22" xfId="0" applyFont="1" applyBorder="1" applyAlignment="1">
      <alignment horizontal="left"/>
    </xf>
    <xf numFmtId="0" fontId="31" fillId="0" borderId="10" xfId="0" applyFont="1" applyBorder="1" applyAlignment="1">
      <alignment horizontal="centerContinuous"/>
    </xf>
    <xf numFmtId="165" fontId="17" fillId="0" borderId="9" xfId="0" applyNumberFormat="1" applyFont="1" applyFill="1" applyBorder="1" applyAlignment="1" applyProtection="1">
      <alignment horizontal="center" vertical="center"/>
    </xf>
    <xf numFmtId="2" fontId="4" fillId="0" borderId="31" xfId="0" applyNumberFormat="1" applyFont="1" applyBorder="1" applyAlignment="1">
      <alignment horizontal="center"/>
    </xf>
    <xf numFmtId="2" fontId="3" fillId="0" borderId="21" xfId="0" applyNumberFormat="1" applyFont="1" applyBorder="1" applyAlignment="1">
      <alignment horizontal="center"/>
    </xf>
    <xf numFmtId="164" fontId="10" fillId="0" borderId="31" xfId="0" applyNumberFormat="1" applyFont="1" applyBorder="1" applyAlignment="1">
      <alignment horizontal="center"/>
    </xf>
    <xf numFmtId="164" fontId="10" fillId="0" borderId="31" xfId="0" applyNumberFormat="1" applyFont="1" applyBorder="1" applyAlignment="1" applyProtection="1">
      <alignment horizontal="center"/>
    </xf>
    <xf numFmtId="164" fontId="10" fillId="0" borderId="21" xfId="0" applyNumberFormat="1" applyFont="1" applyBorder="1" applyAlignment="1" applyProtection="1">
      <alignment horizontal="center"/>
    </xf>
    <xf numFmtId="0" fontId="17" fillId="0" borderId="18" xfId="0" applyFont="1" applyBorder="1" applyAlignment="1" applyProtection="1">
      <alignment vertical="top"/>
    </xf>
    <xf numFmtId="0" fontId="22" fillId="0" borderId="19" xfId="0" applyFont="1" applyBorder="1" applyAlignment="1" applyProtection="1">
      <alignment horizontal="left" vertical="top"/>
    </xf>
    <xf numFmtId="0" fontId="27" fillId="0" borderId="18" xfId="0" applyFont="1" applyBorder="1" applyAlignment="1" applyProtection="1">
      <alignment vertical="top"/>
    </xf>
    <xf numFmtId="0" fontId="27" fillId="0" borderId="20" xfId="0" applyFont="1" applyBorder="1" applyAlignment="1" applyProtection="1">
      <alignment vertical="top"/>
    </xf>
    <xf numFmtId="0" fontId="22" fillId="0" borderId="15" xfId="0" applyFont="1" applyBorder="1" applyAlignment="1" applyProtection="1">
      <alignment horizontal="left" vertical="top"/>
    </xf>
    <xf numFmtId="0" fontId="17" fillId="0" borderId="23" xfId="0" applyFont="1" applyBorder="1" applyAlignment="1" applyProtection="1">
      <alignment vertical="top"/>
    </xf>
    <xf numFmtId="0" fontId="22" fillId="0" borderId="21" xfId="0" applyFont="1" applyBorder="1" applyAlignment="1" applyProtection="1">
      <alignment horizontal="left" vertical="top"/>
    </xf>
    <xf numFmtId="0" fontId="27" fillId="0" borderId="23" xfId="0" applyFont="1" applyBorder="1" applyAlignment="1" applyProtection="1">
      <alignment vertical="top"/>
    </xf>
    <xf numFmtId="0" fontId="27" fillId="0" borderId="22" xfId="0" applyFont="1" applyBorder="1" applyAlignment="1" applyProtection="1">
      <alignment vertical="top"/>
    </xf>
    <xf numFmtId="0" fontId="46" fillId="0" borderId="18" xfId="0" applyFont="1" applyBorder="1" applyAlignment="1" applyProtection="1">
      <alignment vertical="top"/>
    </xf>
    <xf numFmtId="0" fontId="45" fillId="0" borderId="19" xfId="0" applyFont="1" applyBorder="1" applyAlignment="1" applyProtection="1">
      <alignment horizontal="left" vertical="top"/>
    </xf>
    <xf numFmtId="0" fontId="46" fillId="0" borderId="20" xfId="0" applyFont="1" applyBorder="1" applyAlignment="1" applyProtection="1">
      <alignment vertical="top"/>
    </xf>
    <xf numFmtId="0" fontId="45" fillId="0" borderId="15" xfId="0" applyFont="1" applyBorder="1" applyAlignment="1" applyProtection="1">
      <alignment horizontal="left" vertical="top"/>
    </xf>
    <xf numFmtId="0" fontId="46" fillId="0" borderId="23" xfId="0" applyFont="1" applyBorder="1" applyAlignment="1" applyProtection="1">
      <alignment vertical="top"/>
    </xf>
    <xf numFmtId="0" fontId="45" fillId="0" borderId="21" xfId="0" applyFont="1" applyBorder="1" applyAlignment="1" applyProtection="1">
      <alignment horizontal="left" vertical="top"/>
    </xf>
    <xf numFmtId="0" fontId="46" fillId="0" borderId="22" xfId="0" applyFont="1" applyBorder="1" applyAlignment="1" applyProtection="1">
      <alignment vertical="top"/>
    </xf>
    <xf numFmtId="2" fontId="35" fillId="0" borderId="16" xfId="0" applyNumberFormat="1" applyFont="1" applyBorder="1" applyAlignment="1">
      <alignment horizontal="center"/>
    </xf>
    <xf numFmtId="0" fontId="7" fillId="0" borderId="11" xfId="0" applyFont="1" applyBorder="1" applyAlignment="1"/>
    <xf numFmtId="166" fontId="24" fillId="2" borderId="25" xfId="0" applyNumberFormat="1" applyFont="1" applyFill="1" applyBorder="1" applyAlignment="1" applyProtection="1">
      <alignment horizontal="center" vertical="center"/>
      <protection locked="0"/>
    </xf>
    <xf numFmtId="1" fontId="24" fillId="2" borderId="51" xfId="0" applyNumberFormat="1" applyFont="1" applyFill="1" applyBorder="1" applyAlignment="1" applyProtection="1">
      <alignment horizontal="center"/>
      <protection locked="0"/>
    </xf>
    <xf numFmtId="2" fontId="24" fillId="2" borderId="51" xfId="0" applyNumberFormat="1" applyFont="1" applyFill="1" applyBorder="1" applyAlignment="1" applyProtection="1">
      <alignment horizontal="center"/>
      <protection locked="0"/>
    </xf>
    <xf numFmtId="0" fontId="47" fillId="0" borderId="18" xfId="0" applyFont="1" applyBorder="1" applyAlignment="1" applyProtection="1">
      <alignment vertical="top"/>
    </xf>
    <xf numFmtId="0" fontId="44" fillId="0" borderId="19" xfId="0" applyFont="1" applyBorder="1" applyAlignment="1" applyProtection="1">
      <alignment horizontal="left" vertical="top"/>
    </xf>
    <xf numFmtId="0" fontId="47" fillId="0" borderId="20" xfId="0" applyFont="1" applyBorder="1" applyAlignment="1" applyProtection="1">
      <alignment vertical="top"/>
    </xf>
    <xf numFmtId="0" fontId="44" fillId="0" borderId="15" xfId="0" applyFont="1" applyBorder="1" applyAlignment="1" applyProtection="1">
      <alignment horizontal="left" vertical="top"/>
    </xf>
    <xf numFmtId="0" fontId="47" fillId="0" borderId="23" xfId="0" applyFont="1" applyBorder="1" applyAlignment="1" applyProtection="1">
      <alignment vertical="top"/>
    </xf>
    <xf numFmtId="0" fontId="44" fillId="0" borderId="21" xfId="0" applyFont="1" applyBorder="1" applyAlignment="1" applyProtection="1">
      <alignment horizontal="left" vertical="top"/>
    </xf>
    <xf numFmtId="0" fontId="47" fillId="0" borderId="22" xfId="0" applyFont="1" applyBorder="1" applyAlignment="1" applyProtection="1">
      <alignment vertical="top"/>
    </xf>
    <xf numFmtId="0" fontId="19" fillId="0" borderId="19" xfId="0" applyFont="1" applyBorder="1" applyAlignment="1" applyProtection="1">
      <alignment horizontal="left" vertical="top"/>
    </xf>
    <xf numFmtId="0" fontId="19" fillId="0" borderId="15" xfId="0" applyFont="1" applyBorder="1" applyAlignment="1" applyProtection="1">
      <alignment horizontal="left" vertical="top"/>
    </xf>
    <xf numFmtId="0" fontId="19" fillId="0" borderId="21" xfId="0" applyFont="1" applyBorder="1" applyAlignment="1" applyProtection="1">
      <alignment horizontal="left" vertical="top"/>
    </xf>
    <xf numFmtId="0" fontId="27" fillId="2" borderId="16" xfId="0" applyFont="1" applyFill="1" applyBorder="1" applyAlignment="1" applyProtection="1">
      <alignment horizontal="center"/>
      <protection locked="0"/>
    </xf>
    <xf numFmtId="0" fontId="29" fillId="0" borderId="21" xfId="0" applyFont="1" applyFill="1" applyBorder="1" applyAlignment="1" applyProtection="1">
      <alignment horizontal="right"/>
    </xf>
    <xf numFmtId="168" fontId="29" fillId="0" borderId="42" xfId="0" applyNumberFormat="1" applyFont="1" applyFill="1" applyBorder="1" applyAlignment="1" applyProtection="1">
      <alignment horizontal="center"/>
    </xf>
    <xf numFmtId="1" fontId="48" fillId="2" borderId="11" xfId="0" applyNumberFormat="1" applyFont="1" applyFill="1" applyBorder="1" applyAlignment="1" applyProtection="1">
      <alignment horizontal="left" vertical="center"/>
      <protection locked="0"/>
    </xf>
    <xf numFmtId="164" fontId="18" fillId="0" borderId="28" xfId="0" applyNumberFormat="1" applyFont="1" applyBorder="1" applyAlignment="1" applyProtection="1"/>
    <xf numFmtId="164" fontId="18" fillId="0" borderId="7" xfId="0" applyNumberFormat="1" applyFont="1" applyBorder="1" applyAlignment="1" applyProtection="1"/>
    <xf numFmtId="2" fontId="27" fillId="2" borderId="13" xfId="0" applyNumberFormat="1" applyFont="1" applyFill="1" applyBorder="1" applyAlignment="1" applyProtection="1">
      <alignment horizontal="center" vertical="center"/>
      <protection locked="0"/>
    </xf>
    <xf numFmtId="2" fontId="27" fillId="2" borderId="2" xfId="0" applyNumberFormat="1" applyFont="1" applyFill="1" applyBorder="1" applyAlignment="1" applyProtection="1">
      <alignment horizontal="center" vertical="center"/>
      <protection locked="0"/>
    </xf>
    <xf numFmtId="0" fontId="17" fillId="0" borderId="0" xfId="0" applyFont="1" applyBorder="1" applyAlignment="1">
      <alignment vertical="top"/>
    </xf>
    <xf numFmtId="0" fontId="17" fillId="0" borderId="16" xfId="0" applyFont="1" applyBorder="1" applyAlignment="1">
      <alignment vertical="top"/>
    </xf>
    <xf numFmtId="0" fontId="47" fillId="0" borderId="0" xfId="0" applyFont="1" applyBorder="1" applyAlignment="1">
      <alignment vertical="top"/>
    </xf>
    <xf numFmtId="0" fontId="47" fillId="0" borderId="16" xfId="0" applyFont="1" applyBorder="1" applyAlignment="1">
      <alignment vertical="top"/>
    </xf>
    <xf numFmtId="2" fontId="27" fillId="2" borderId="14" xfId="0" applyNumberFormat="1" applyFont="1" applyFill="1" applyBorder="1" applyAlignment="1" applyProtection="1">
      <alignment horizontal="center" vertical="center"/>
      <protection locked="0"/>
    </xf>
    <xf numFmtId="2" fontId="27" fillId="2" borderId="7" xfId="0" applyNumberFormat="1" applyFont="1" applyFill="1" applyBorder="1" applyAlignment="1" applyProtection="1">
      <alignment horizontal="center" vertical="center"/>
      <protection locked="0"/>
    </xf>
    <xf numFmtId="0" fontId="44" fillId="0" borderId="21" xfId="0" applyFont="1" applyFill="1" applyBorder="1" applyAlignment="1" applyProtection="1">
      <alignment horizontal="right"/>
    </xf>
    <xf numFmtId="0" fontId="18" fillId="0" borderId="22" xfId="0" applyFont="1" applyFill="1" applyBorder="1" applyAlignment="1" applyProtection="1">
      <alignment vertical="center"/>
    </xf>
    <xf numFmtId="0" fontId="44" fillId="0" borderId="39" xfId="0" applyFont="1" applyFill="1" applyBorder="1" applyAlignment="1" applyProtection="1">
      <alignment horizontal="right"/>
    </xf>
    <xf numFmtId="0" fontId="18" fillId="0" borderId="52" xfId="0" applyFont="1" applyFill="1" applyBorder="1" applyAlignment="1" applyProtection="1">
      <alignment vertical="center"/>
    </xf>
    <xf numFmtId="0" fontId="18" fillId="0" borderId="38" xfId="0" applyFont="1" applyBorder="1" applyAlignment="1" applyProtection="1">
      <alignment vertical="center"/>
    </xf>
    <xf numFmtId="0" fontId="18" fillId="0" borderId="52" xfId="0" applyFont="1" applyBorder="1" applyProtection="1"/>
    <xf numFmtId="165" fontId="44" fillId="0" borderId="7" xfId="0" applyNumberFormat="1" applyFont="1" applyFill="1" applyBorder="1" applyAlignment="1" applyProtection="1">
      <alignment horizontal="center" vertical="center"/>
    </xf>
    <xf numFmtId="165" fontId="44" fillId="0" borderId="40" xfId="0" applyNumberFormat="1" applyFont="1" applyFill="1" applyBorder="1" applyAlignment="1" applyProtection="1">
      <alignment horizontal="center" vertical="center"/>
    </xf>
    <xf numFmtId="2" fontId="44" fillId="0" borderId="42" xfId="0" applyNumberFormat="1" applyFont="1" applyFill="1" applyBorder="1" applyAlignment="1" applyProtection="1">
      <alignment horizontal="center" vertical="center"/>
    </xf>
    <xf numFmtId="170" fontId="29" fillId="0" borderId="42" xfId="0" applyNumberFormat="1" applyFont="1" applyFill="1" applyBorder="1" applyAlignment="1" applyProtection="1">
      <alignment horizontal="center"/>
      <protection locked="0"/>
    </xf>
    <xf numFmtId="0" fontId="16" fillId="0" borderId="53" xfId="0" applyFont="1" applyBorder="1" applyAlignment="1">
      <alignment horizontal="right" vertical="center" textRotation="90"/>
    </xf>
    <xf numFmtId="0" fontId="17" fillId="0" borderId="54" xfId="0" applyFont="1" applyBorder="1" applyAlignment="1">
      <alignment vertical="center" textRotation="90"/>
    </xf>
    <xf numFmtId="0" fontId="17" fillId="0" borderId="31" xfId="0" applyFont="1" applyBorder="1" applyAlignment="1">
      <alignment vertical="center" textRotation="90"/>
    </xf>
    <xf numFmtId="0" fontId="36" fillId="0" borderId="19" xfId="0" applyFont="1" applyBorder="1" applyAlignment="1" applyProtection="1">
      <alignment horizontal="center" vertical="center"/>
    </xf>
    <xf numFmtId="0" fontId="49" fillId="0" borderId="18" xfId="0" applyFont="1" applyBorder="1" applyAlignment="1" applyProtection="1">
      <alignment horizontal="center" vertical="center"/>
    </xf>
    <xf numFmtId="0" fontId="49" fillId="0" borderId="20" xfId="0" applyFont="1" applyBorder="1" applyAlignment="1" applyProtection="1">
      <alignment horizontal="center" vertical="center"/>
    </xf>
    <xf numFmtId="0" fontId="49" fillId="0" borderId="15" xfId="0" applyFont="1" applyBorder="1" applyAlignment="1" applyProtection="1">
      <alignment horizontal="center" vertical="center"/>
    </xf>
    <xf numFmtId="0" fontId="49" fillId="0" borderId="0" xfId="0" applyFont="1" applyBorder="1" applyAlignment="1" applyProtection="1">
      <alignment horizontal="center" vertical="center"/>
    </xf>
    <xf numFmtId="0" fontId="49" fillId="0" borderId="16" xfId="0" applyFont="1" applyBorder="1" applyAlignment="1" applyProtection="1">
      <alignment horizontal="center" vertical="center"/>
    </xf>
    <xf numFmtId="0" fontId="49" fillId="0" borderId="21" xfId="0" applyFont="1" applyBorder="1" applyAlignment="1" applyProtection="1">
      <alignment horizontal="center" vertical="center"/>
    </xf>
    <xf numFmtId="0" fontId="49" fillId="0" borderId="23" xfId="0" applyFont="1" applyBorder="1" applyAlignment="1" applyProtection="1">
      <alignment horizontal="center" vertical="center"/>
    </xf>
    <xf numFmtId="0" fontId="49" fillId="0" borderId="22" xfId="0" applyFont="1" applyBorder="1" applyAlignment="1" applyProtection="1">
      <alignment horizontal="center"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Verdana"/>
                <a:ea typeface="Verdana"/>
                <a:cs typeface="Verdana"/>
              </a:defRPr>
            </a:pPr>
            <a:r>
              <a:rPr lang="nl-NL" sz="1100"/>
              <a:t>Size distribution (Geometric diameter)</a:t>
            </a:r>
          </a:p>
        </c:rich>
      </c:tx>
      <c:layout>
        <c:manualLayout>
          <c:xMode val="edge"/>
          <c:yMode val="edge"/>
          <c:x val="0.26252514276925215"/>
          <c:y val="1.4807570106368283E-2"/>
        </c:manualLayout>
      </c:layout>
      <c:overlay val="0"/>
      <c:spPr>
        <a:noFill/>
        <a:ln w="25400">
          <a:noFill/>
        </a:ln>
      </c:spPr>
    </c:title>
    <c:autoTitleDeleted val="0"/>
    <c:plotArea>
      <c:layout>
        <c:manualLayout>
          <c:layoutTarget val="inner"/>
          <c:xMode val="edge"/>
          <c:yMode val="edge"/>
          <c:x val="0.10220440881763529"/>
          <c:y val="7.9960667495734203E-2"/>
          <c:w val="0.82765531062124265"/>
          <c:h val="0.829221736992799"/>
        </c:manualLayout>
      </c:layout>
      <c:scatterChart>
        <c:scatterStyle val="smoothMarker"/>
        <c:varyColors val="0"/>
        <c:ser>
          <c:idx val="0"/>
          <c:order val="0"/>
          <c:tx>
            <c:strRef>
              <c:f>SWeRF!$D$7</c:f>
              <c:strCache>
                <c:ptCount val="1"/>
                <c:pt idx="0">
                  <c:v>Cum.</c:v>
                </c:pt>
              </c:strCache>
            </c:strRef>
          </c:tx>
          <c:spPr>
            <a:ln w="25400">
              <a:solidFill>
                <a:srgbClr val="0000FF"/>
              </a:solidFill>
              <a:prstDash val="solid"/>
            </a:ln>
          </c:spPr>
          <c:marker>
            <c:symbol val="none"/>
          </c:marker>
          <c:xVal>
            <c:numRef>
              <c:f>Calculations!$B$9:$B$110</c:f>
              <c:numCache>
                <c:formatCode>0.00</c:formatCode>
                <c:ptCount val="102"/>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Calculations!$C$9:$C$110</c:f>
              <c:numCache>
                <c:formatCode>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F446-4D91-8A2D-1B82CA78503D}"/>
            </c:ext>
          </c:extLst>
        </c:ser>
        <c:dLbls>
          <c:showLegendKey val="0"/>
          <c:showVal val="0"/>
          <c:showCatName val="0"/>
          <c:showSerName val="0"/>
          <c:showPercent val="0"/>
          <c:showBubbleSize val="0"/>
        </c:dLbls>
        <c:axId val="44429696"/>
        <c:axId val="44431616"/>
      </c:scatterChart>
      <c:scatterChart>
        <c:scatterStyle val="lineMarker"/>
        <c:varyColors val="0"/>
        <c:ser>
          <c:idx val="1"/>
          <c:order val="1"/>
          <c:tx>
            <c:strRef>
              <c:f>Calculations!$G$6</c:f>
              <c:strCache>
                <c:ptCount val="1"/>
                <c:pt idx="0">
                  <c:v>density</c:v>
                </c:pt>
              </c:strCache>
            </c:strRef>
          </c:tx>
          <c:spPr>
            <a:ln w="25400">
              <a:solidFill>
                <a:srgbClr val="000000"/>
              </a:solidFill>
              <a:prstDash val="solid"/>
            </a:ln>
          </c:spPr>
          <c:marker>
            <c:symbol val="none"/>
          </c:marker>
          <c:xVal>
            <c:numRef>
              <c:f>Calculations!$D$9:$D$110</c:f>
              <c:numCache>
                <c:formatCode>0.00</c:formatCode>
                <c:ptCount val="102"/>
                <c:pt idx="0">
                  <c:v>7.8209479177387825E-3</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Calculations!$G$9:$G$110</c:f>
              <c:numCache>
                <c:formatCode>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1-F446-4D91-8A2D-1B82CA78503D}"/>
            </c:ext>
          </c:extLst>
        </c:ser>
        <c:dLbls>
          <c:showLegendKey val="0"/>
          <c:showVal val="0"/>
          <c:showCatName val="0"/>
          <c:showSerName val="0"/>
          <c:showPercent val="0"/>
          <c:showBubbleSize val="0"/>
        </c:dLbls>
        <c:axId val="44966272"/>
        <c:axId val="44967808"/>
      </c:scatterChart>
      <c:valAx>
        <c:axId val="44429696"/>
        <c:scaling>
          <c:logBase val="10"/>
          <c:orientation val="minMax"/>
          <c:min val="0.1"/>
        </c:scaling>
        <c:delete val="0"/>
        <c:axPos val="b"/>
        <c:majorGridlines>
          <c:spPr>
            <a:ln w="3175">
              <a:solidFill>
                <a:srgbClr val="000000"/>
              </a:solidFill>
              <a:prstDash val="solid"/>
            </a:ln>
          </c:spPr>
        </c:majorGridlines>
        <c:minorGridlines>
          <c:spPr>
            <a:ln w="3175">
              <a:solidFill>
                <a:srgbClr val="969696"/>
              </a:solidFill>
              <a:prstDash val="solid"/>
            </a:ln>
          </c:spPr>
        </c:minorGridlines>
        <c:title>
          <c:tx>
            <c:rich>
              <a:bodyPr/>
              <a:lstStyle/>
              <a:p>
                <a:pPr>
                  <a:defRPr sz="975" b="0" i="0" u="none" strike="noStrike" baseline="0">
                    <a:solidFill>
                      <a:srgbClr val="000000"/>
                    </a:solidFill>
                    <a:latin typeface="Verdana"/>
                    <a:ea typeface="Verdana"/>
                    <a:cs typeface="Verdana"/>
                  </a:defRPr>
                </a:pPr>
                <a:r>
                  <a:rPr lang="nl-NL" sz="1000"/>
                  <a:t>µm</a:t>
                </a:r>
              </a:p>
            </c:rich>
          </c:tx>
          <c:layout>
            <c:manualLayout>
              <c:xMode val="edge"/>
              <c:yMode val="edge"/>
              <c:x val="0.57915821958928104"/>
              <c:y val="0.9180671363447989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44431616"/>
        <c:crosses val="autoZero"/>
        <c:crossBetween val="midCat"/>
      </c:valAx>
      <c:valAx>
        <c:axId val="44431616"/>
        <c:scaling>
          <c:orientation val="minMax"/>
          <c:max val="100"/>
          <c:min val="0"/>
        </c:scaling>
        <c:delete val="0"/>
        <c:axPos val="l"/>
        <c:majorGridlines>
          <c:spPr>
            <a:ln w="3175">
              <a:solidFill>
                <a:srgbClr val="000000"/>
              </a:solidFill>
              <a:prstDash val="solid"/>
            </a:ln>
          </c:spPr>
        </c:majorGridlines>
        <c:title>
          <c:tx>
            <c:rich>
              <a:bodyPr rot="-5400000" vert="horz"/>
              <a:lstStyle/>
              <a:p>
                <a:pPr algn="ctr">
                  <a:defRPr sz="1000" b="0" i="0" u="none" strike="noStrike" baseline="0">
                    <a:solidFill>
                      <a:srgbClr val="000000"/>
                    </a:solidFill>
                    <a:latin typeface="Verdana"/>
                    <a:ea typeface="Verdana"/>
                    <a:cs typeface="Verdana"/>
                  </a:defRPr>
                </a:pPr>
                <a:r>
                  <a:rPr lang="nl-NL" sz="1000"/>
                  <a:t>% (Cumulative)</a:t>
                </a:r>
              </a:p>
            </c:rich>
          </c:tx>
          <c:layout>
            <c:manualLayout>
              <c:xMode val="edge"/>
              <c:yMode val="edge"/>
              <c:x val="4.2609985661055125E-4"/>
              <c:y val="0.412366348943224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44429696"/>
        <c:crossesAt val="0.1"/>
        <c:crossBetween val="midCat"/>
      </c:valAx>
      <c:valAx>
        <c:axId val="44966272"/>
        <c:scaling>
          <c:logBase val="10"/>
          <c:orientation val="minMax"/>
        </c:scaling>
        <c:delete val="1"/>
        <c:axPos val="b"/>
        <c:numFmt formatCode="0.00" sourceLinked="1"/>
        <c:majorTickMark val="out"/>
        <c:minorTickMark val="none"/>
        <c:tickLblPos val="nextTo"/>
        <c:crossAx val="44967808"/>
        <c:crosses val="autoZero"/>
        <c:crossBetween val="midCat"/>
      </c:valAx>
      <c:valAx>
        <c:axId val="44967808"/>
        <c:scaling>
          <c:orientation val="minMax"/>
          <c:max val="120"/>
          <c:min val="0"/>
        </c:scaling>
        <c:delete val="0"/>
        <c:axPos val="r"/>
        <c:title>
          <c:tx>
            <c:rich>
              <a:bodyPr rot="-5400000" vert="horz"/>
              <a:lstStyle/>
              <a:p>
                <a:pPr>
                  <a:defRPr sz="1000"/>
                </a:pPr>
                <a:r>
                  <a:rPr lang="nl-NL" sz="1000"/>
                  <a:t>% (Distrinbution density)</a:t>
                </a:r>
              </a:p>
            </c:rich>
          </c:tx>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44966272"/>
        <c:crosses val="max"/>
        <c:crossBetween val="midCat"/>
      </c:valAx>
      <c:spPr>
        <a:gradFill rotWithShape="0">
          <a:gsLst>
            <a:gs pos="0">
              <a:srgbClr val="FFFFCC"/>
            </a:gs>
            <a:gs pos="50000">
              <a:srgbClr val="FFFFFF"/>
            </a:gs>
            <a:gs pos="100000">
              <a:srgbClr val="FFFFCC"/>
            </a:gs>
          </a:gsLst>
          <a:lin ang="0" scaled="1"/>
        </a:gradFill>
        <a:ln w="3175">
          <a:solidFill>
            <a:srgbClr val="000000"/>
          </a:solidFill>
          <a:prstDash val="solid"/>
        </a:ln>
      </c:spPr>
    </c:plotArea>
    <c:legend>
      <c:legendPos val="r"/>
      <c:layout>
        <c:manualLayout>
          <c:xMode val="edge"/>
          <c:yMode val="edge"/>
          <c:x val="0.11781809882460344"/>
          <c:y val="0.12432739328636551"/>
          <c:w val="0.23272057911475624"/>
          <c:h val="0.1468929410139522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Verdana"/>
              <a:ea typeface="Verdana"/>
              <a:cs typeface="Verdana"/>
            </a:defRPr>
          </a:pPr>
          <a:endParaRPr lang="en-US"/>
        </a:p>
      </c:txPr>
    </c:legend>
    <c:plotVisOnly val="0"/>
    <c:dispBlanksAs val="gap"/>
    <c:showDLblsOverMax val="0"/>
  </c:chart>
  <c:spPr>
    <a:solidFill>
      <a:srgbClr val="FFFFFF"/>
    </a:solidFill>
    <a:ln w="25400">
      <a:solidFill>
        <a:srgbClr val="000000"/>
      </a:solidFill>
      <a:prstDash val="solid"/>
    </a:ln>
  </c:spPr>
  <c:txPr>
    <a:bodyPr/>
    <a:lstStyle/>
    <a:p>
      <a:pPr>
        <a:defRPr sz="850" b="0" i="0" u="none" strike="noStrike" baseline="0">
          <a:solidFill>
            <a:srgbClr val="000000"/>
          </a:solidFill>
          <a:latin typeface="Verdana"/>
          <a:ea typeface="Verdana"/>
          <a:cs typeface="Verdana"/>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Verdana"/>
                <a:ea typeface="Verdana"/>
                <a:cs typeface="Verdana"/>
              </a:defRPr>
            </a:pPr>
            <a:r>
              <a:rPr lang="nl-NL" sz="1100"/>
              <a:t>Size distribution </a:t>
            </a:r>
            <a:r>
              <a:rPr lang="nl-NL" sz="1100" b="0" i="0" baseline="0"/>
              <a:t>(Geometric diameter)</a:t>
            </a:r>
            <a:endParaRPr lang="nl-NL" sz="1100"/>
          </a:p>
        </c:rich>
      </c:tx>
      <c:layout>
        <c:manualLayout>
          <c:xMode val="edge"/>
          <c:yMode val="edge"/>
          <c:x val="0.25120561253094781"/>
          <c:y val="8.839542539196988E-4"/>
        </c:manualLayout>
      </c:layout>
      <c:overlay val="0"/>
      <c:spPr>
        <a:noFill/>
        <a:ln w="25400">
          <a:noFill/>
        </a:ln>
      </c:spPr>
    </c:title>
    <c:autoTitleDeleted val="0"/>
    <c:plotArea>
      <c:layout>
        <c:manualLayout>
          <c:layoutTarget val="inner"/>
          <c:xMode val="edge"/>
          <c:yMode val="edge"/>
          <c:x val="0.11623246492985972"/>
          <c:y val="6.8368398844146833E-2"/>
          <c:w val="0.83366733466933862"/>
          <c:h val="0.83682920185235632"/>
        </c:manualLayout>
      </c:layout>
      <c:scatterChart>
        <c:scatterStyle val="lineMarker"/>
        <c:varyColors val="0"/>
        <c:ser>
          <c:idx val="1"/>
          <c:order val="0"/>
          <c:tx>
            <c:strRef>
              <c:f>Calculations!$G$5</c:f>
              <c:strCache>
                <c:ptCount val="1"/>
                <c:pt idx="0">
                  <c:v>Total </c:v>
                </c:pt>
              </c:strCache>
            </c:strRef>
          </c:tx>
          <c:spPr>
            <a:ln w="25400">
              <a:solidFill>
                <a:srgbClr val="000000"/>
              </a:solidFill>
              <a:prstDash val="solid"/>
            </a:ln>
          </c:spPr>
          <c:marker>
            <c:symbol val="none"/>
          </c:marker>
          <c:xVal>
            <c:numRef>
              <c:f>Calculations!$D$9:$D$110</c:f>
              <c:numCache>
                <c:formatCode>0.00</c:formatCode>
                <c:ptCount val="102"/>
                <c:pt idx="0">
                  <c:v>7.8209479177387825E-3</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Calculations!$G$9:$G$110</c:f>
              <c:numCache>
                <c:formatCode>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48C7-44E9-9073-95E897FAE50D}"/>
            </c:ext>
          </c:extLst>
        </c:ser>
        <c:ser>
          <c:idx val="0"/>
          <c:order val="1"/>
          <c:tx>
            <c:strRef>
              <c:f>Calculations!$O$4</c:f>
              <c:strCache>
                <c:ptCount val="1"/>
                <c:pt idx="0">
                  <c:v>SWeRF</c:v>
                </c:pt>
              </c:strCache>
            </c:strRef>
          </c:tx>
          <c:spPr>
            <a:ln w="25400">
              <a:solidFill>
                <a:srgbClr val="008000"/>
              </a:solidFill>
              <a:prstDash val="solid"/>
            </a:ln>
          </c:spPr>
          <c:marker>
            <c:symbol val="none"/>
          </c:marker>
          <c:xVal>
            <c:numRef>
              <c:f>Calculations!$D$9:$D$110</c:f>
              <c:numCache>
                <c:formatCode>0.00</c:formatCode>
                <c:ptCount val="102"/>
                <c:pt idx="0">
                  <c:v>7.8209479177387825E-3</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Calculations!$P$9:$P$110</c:f>
              <c:numCache>
                <c:formatCode>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0"/>
          <c:extLst>
            <c:ext xmlns:c16="http://schemas.microsoft.com/office/drawing/2014/chart" uri="{C3380CC4-5D6E-409C-BE32-E72D297353CC}">
              <c16:uniqueId val="{00000001-48C7-44E9-9073-95E897FAE50D}"/>
            </c:ext>
          </c:extLst>
        </c:ser>
        <c:ser>
          <c:idx val="2"/>
          <c:order val="2"/>
          <c:tx>
            <c:strRef>
              <c:f>Calculations!$AQ$7</c:f>
              <c:strCache>
                <c:ptCount val="1"/>
                <c:pt idx="0">
                  <c:v>Sedimentation</c:v>
                </c:pt>
              </c:strCache>
            </c:strRef>
          </c:tx>
          <c:spPr>
            <a:ln>
              <a:solidFill>
                <a:srgbClr val="FF0000"/>
              </a:solidFill>
            </a:ln>
          </c:spPr>
          <c:marker>
            <c:symbol val="none"/>
          </c:marker>
          <c:xVal>
            <c:numRef>
              <c:f>Calculations!$D$9:$D$110</c:f>
              <c:numCache>
                <c:formatCode>0.00</c:formatCode>
                <c:ptCount val="102"/>
                <c:pt idx="0">
                  <c:v>7.8209479177387825E-3</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Calculations!$AQ$9:$AQ$110</c:f>
              <c:numCache>
                <c:formatCode>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0"/>
          <c:extLst>
            <c:ext xmlns:c16="http://schemas.microsoft.com/office/drawing/2014/chart" uri="{C3380CC4-5D6E-409C-BE32-E72D297353CC}">
              <c16:uniqueId val="{00000002-48C7-44E9-9073-95E897FAE50D}"/>
            </c:ext>
          </c:extLst>
        </c:ser>
        <c:dLbls>
          <c:showLegendKey val="0"/>
          <c:showVal val="0"/>
          <c:showCatName val="0"/>
          <c:showSerName val="0"/>
          <c:showPercent val="0"/>
          <c:showBubbleSize val="0"/>
        </c:dLbls>
        <c:axId val="45010944"/>
        <c:axId val="45012480"/>
      </c:scatterChart>
      <c:valAx>
        <c:axId val="45010944"/>
        <c:scaling>
          <c:logBase val="10"/>
          <c:orientation val="minMax"/>
          <c:min val="0.1"/>
        </c:scaling>
        <c:delete val="0"/>
        <c:axPos val="b"/>
        <c:majorGridlines>
          <c:spPr>
            <a:ln w="12700">
              <a:solidFill>
                <a:srgbClr val="000000"/>
              </a:solidFill>
            </a:ln>
          </c:spPr>
        </c:majorGridlines>
        <c:minorGridlines/>
        <c:numFmt formatCode="0" sourceLinked="0"/>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en-US"/>
          </a:p>
        </c:txPr>
        <c:crossAx val="45012480"/>
        <c:crosses val="autoZero"/>
        <c:crossBetween val="midCat"/>
      </c:valAx>
      <c:valAx>
        <c:axId val="45012480"/>
        <c:scaling>
          <c:orientation val="minMax"/>
          <c:min val="0"/>
        </c:scaling>
        <c:delete val="0"/>
        <c:axPos val="r"/>
        <c:majorGridlines>
          <c:spPr>
            <a:ln w="12700">
              <a:solidFill>
                <a:schemeClr val="tx1"/>
              </a:solidFill>
            </a:ln>
          </c:spPr>
        </c:majorGridlines>
        <c:title>
          <c:tx>
            <c:rich>
              <a:bodyPr rot="-5400000" vert="horz"/>
              <a:lstStyle/>
              <a:p>
                <a:pPr>
                  <a:defRPr sz="1000"/>
                </a:pPr>
                <a:r>
                  <a:rPr lang="nl-NL" sz="1000" b="0" i="0" baseline="0"/>
                  <a:t>% (</a:t>
                </a:r>
                <a:r>
                  <a:rPr lang="nl-NL" sz="1000" b="0" i="0" u="none" strike="noStrike" baseline="0"/>
                  <a:t>Distrinbution density</a:t>
                </a:r>
                <a:r>
                  <a:rPr lang="nl-NL" sz="1000" b="0" i="0" baseline="0"/>
                  <a:t>)</a:t>
                </a:r>
                <a:endParaRPr lang="nl-NL" sz="1000"/>
              </a:p>
            </c:rich>
          </c:tx>
          <c:overlay val="0"/>
          <c:spPr>
            <a:noFill/>
            <a:ln w="25400">
              <a:noFill/>
            </a:ln>
          </c:spPr>
        </c:title>
        <c:numFmt formatCode="0" sourceLinked="0"/>
        <c:majorTickMark val="out"/>
        <c:minorTickMark val="none"/>
        <c:tickLblPos val="nextTo"/>
        <c:crossAx val="45010944"/>
        <c:crosses val="max"/>
        <c:crossBetween val="midCat"/>
      </c:valAx>
      <c:spPr>
        <a:gradFill rotWithShape="0">
          <a:gsLst>
            <a:gs pos="0">
              <a:srgbClr val="FFFFCC"/>
            </a:gs>
            <a:gs pos="50000">
              <a:srgbClr val="FFFFFF"/>
            </a:gs>
            <a:gs pos="100000">
              <a:srgbClr val="FFFFCC"/>
            </a:gs>
          </a:gsLst>
          <a:lin ang="0" scaled="1"/>
        </a:gradFill>
        <a:ln w="3175">
          <a:solidFill>
            <a:srgbClr val="000000"/>
          </a:solidFill>
          <a:prstDash val="solid"/>
        </a:ln>
      </c:spPr>
    </c:plotArea>
    <c:legend>
      <c:legendPos val="r"/>
      <c:layout>
        <c:manualLayout>
          <c:xMode val="edge"/>
          <c:yMode val="edge"/>
          <c:x val="0.10749663853454991"/>
          <c:y val="0.10324162717070438"/>
          <c:w val="0.25836893261688221"/>
          <c:h val="0.1728695783530655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Verdana"/>
              <a:ea typeface="Verdana"/>
              <a:cs typeface="Verdana"/>
            </a:defRPr>
          </a:pPr>
          <a:endParaRPr lang="en-US"/>
        </a:p>
      </c:txPr>
    </c:legend>
    <c:plotVisOnly val="0"/>
    <c:dispBlanksAs val="gap"/>
    <c:showDLblsOverMax val="0"/>
  </c:chart>
  <c:spPr>
    <a:solidFill>
      <a:srgbClr val="FFFFFF"/>
    </a:solidFill>
    <a:ln w="25400">
      <a:solidFill>
        <a:srgbClr val="000000"/>
      </a:solidFill>
      <a:prstDash val="solid"/>
    </a:ln>
  </c:spPr>
  <c:txPr>
    <a:bodyPr/>
    <a:lstStyle/>
    <a:p>
      <a:pPr>
        <a:defRPr sz="900" b="0" i="0" u="none" strike="noStrike" baseline="0">
          <a:solidFill>
            <a:srgbClr val="000000"/>
          </a:solidFill>
          <a:latin typeface="Verdana"/>
          <a:ea typeface="Verdana"/>
          <a:cs typeface="Verdana"/>
        </a:defRPr>
      </a:pPr>
      <a:endParaRPr lang="en-US"/>
    </a:p>
  </c:txPr>
  <c:printSettings>
    <c:headerFooter alignWithMargins="0"/>
    <c:pageMargins b="1" l="0.75000000000000033" r="0.75000000000000033"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Verdana"/>
                <a:ea typeface="Verdana"/>
                <a:cs typeface="Verdana"/>
              </a:defRPr>
            </a:pPr>
            <a:r>
              <a:rPr lang="nl-NL" sz="1100" baseline="0"/>
              <a:t>Cumulative</a:t>
            </a:r>
            <a:r>
              <a:rPr lang="nl-NL" sz="1050"/>
              <a:t> size distribution</a:t>
            </a:r>
          </a:p>
        </c:rich>
      </c:tx>
      <c:layout>
        <c:manualLayout>
          <c:xMode val="edge"/>
          <c:yMode val="edge"/>
          <c:x val="0.29617248403651036"/>
          <c:y val="1.3673912770473069E-2"/>
        </c:manualLayout>
      </c:layout>
      <c:overlay val="0"/>
      <c:spPr>
        <a:noFill/>
        <a:ln w="25400">
          <a:noFill/>
        </a:ln>
      </c:spPr>
    </c:title>
    <c:autoTitleDeleted val="0"/>
    <c:plotArea>
      <c:layout>
        <c:manualLayout>
          <c:layoutTarget val="inner"/>
          <c:xMode val="edge"/>
          <c:yMode val="edge"/>
          <c:x val="0.10073901511872251"/>
          <c:y val="6.8368398844146833E-2"/>
          <c:w val="0.8562816285091418"/>
          <c:h val="0.83682920185235632"/>
        </c:manualLayout>
      </c:layout>
      <c:scatterChart>
        <c:scatterStyle val="lineMarker"/>
        <c:varyColors val="0"/>
        <c:ser>
          <c:idx val="1"/>
          <c:order val="0"/>
          <c:tx>
            <c:strRef>
              <c:f>Calculations!$G$5</c:f>
              <c:strCache>
                <c:ptCount val="1"/>
                <c:pt idx="0">
                  <c:v>Total </c:v>
                </c:pt>
              </c:strCache>
            </c:strRef>
          </c:tx>
          <c:spPr>
            <a:ln w="25400">
              <a:solidFill>
                <a:srgbClr val="0000FF"/>
              </a:solidFill>
              <a:prstDash val="solid"/>
            </a:ln>
          </c:spPr>
          <c:marker>
            <c:symbol val="none"/>
          </c:marker>
          <c:xVal>
            <c:numRef>
              <c:f>Calculations!$B$9:$B$110</c:f>
              <c:numCache>
                <c:formatCode>0.00</c:formatCode>
                <c:ptCount val="102"/>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Calculations!$C$9:$C$110</c:f>
              <c:numCache>
                <c:formatCode>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0"/>
          <c:extLst>
            <c:ext xmlns:c16="http://schemas.microsoft.com/office/drawing/2014/chart" uri="{C3380CC4-5D6E-409C-BE32-E72D297353CC}">
              <c16:uniqueId val="{00000000-EC6A-458A-A3B9-83C0F5BCF9E3}"/>
            </c:ext>
          </c:extLst>
        </c:ser>
        <c:ser>
          <c:idx val="0"/>
          <c:order val="1"/>
          <c:tx>
            <c:strRef>
              <c:f>Calculations!$O$4</c:f>
              <c:strCache>
                <c:ptCount val="1"/>
                <c:pt idx="0">
                  <c:v>SWeRF</c:v>
                </c:pt>
              </c:strCache>
            </c:strRef>
          </c:tx>
          <c:spPr>
            <a:ln w="25400">
              <a:solidFill>
                <a:srgbClr val="008000"/>
              </a:solidFill>
              <a:prstDash val="solid"/>
            </a:ln>
          </c:spPr>
          <c:marker>
            <c:symbol val="none"/>
          </c:marker>
          <c:xVal>
            <c:numRef>
              <c:f>Calculations!$B$9:$B$110</c:f>
              <c:numCache>
                <c:formatCode>0.00</c:formatCode>
                <c:ptCount val="102"/>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Calculations!$O$9:$O$110</c:f>
              <c:numCache>
                <c:formatCode>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0"/>
          <c:extLst>
            <c:ext xmlns:c16="http://schemas.microsoft.com/office/drawing/2014/chart" uri="{C3380CC4-5D6E-409C-BE32-E72D297353CC}">
              <c16:uniqueId val="{00000001-EC6A-458A-A3B9-83C0F5BCF9E3}"/>
            </c:ext>
          </c:extLst>
        </c:ser>
        <c:ser>
          <c:idx val="2"/>
          <c:order val="2"/>
          <c:tx>
            <c:strRef>
              <c:f>Calculations!$AQ$7</c:f>
              <c:strCache>
                <c:ptCount val="1"/>
                <c:pt idx="0">
                  <c:v>Sedimentation</c:v>
                </c:pt>
              </c:strCache>
            </c:strRef>
          </c:tx>
          <c:spPr>
            <a:ln>
              <a:solidFill>
                <a:srgbClr val="FF0000"/>
              </a:solidFill>
            </a:ln>
          </c:spPr>
          <c:marker>
            <c:symbol val="none"/>
          </c:marker>
          <c:xVal>
            <c:numRef>
              <c:f>Calculations!$B$9:$B$110</c:f>
              <c:numCache>
                <c:formatCode>0.00</c:formatCode>
                <c:ptCount val="102"/>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Calculations!$AP$9:$AP$110</c:f>
              <c:numCache>
                <c:formatCode>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0"/>
          <c:extLst>
            <c:ext xmlns:c16="http://schemas.microsoft.com/office/drawing/2014/chart" uri="{C3380CC4-5D6E-409C-BE32-E72D297353CC}">
              <c16:uniqueId val="{00000002-EC6A-458A-A3B9-83C0F5BCF9E3}"/>
            </c:ext>
          </c:extLst>
        </c:ser>
        <c:dLbls>
          <c:showLegendKey val="0"/>
          <c:showVal val="0"/>
          <c:showCatName val="0"/>
          <c:showSerName val="0"/>
          <c:showPercent val="0"/>
          <c:showBubbleSize val="0"/>
        </c:dLbls>
        <c:axId val="126778752"/>
        <c:axId val="126780928"/>
      </c:scatterChart>
      <c:valAx>
        <c:axId val="126778752"/>
        <c:scaling>
          <c:logBase val="10"/>
          <c:orientation val="minMax"/>
          <c:min val="0.1"/>
        </c:scaling>
        <c:delete val="0"/>
        <c:axPos val="b"/>
        <c:majorGridlines>
          <c:spPr>
            <a:ln w="3175">
              <a:solidFill>
                <a:srgbClr val="000000"/>
              </a:solidFill>
              <a:prstDash val="solid"/>
            </a:ln>
          </c:spPr>
        </c:majorGridlines>
        <c:minorGridlines>
          <c:spPr>
            <a:ln w="3175">
              <a:solidFill>
                <a:srgbClr val="969696"/>
              </a:solidFill>
              <a:prstDash val="solid"/>
            </a:ln>
          </c:spPr>
        </c:minorGridlines>
        <c:title>
          <c:tx>
            <c:rich>
              <a:bodyPr/>
              <a:lstStyle/>
              <a:p>
                <a:pPr>
                  <a:defRPr sz="1000" b="0" i="0" u="none" strike="noStrike" baseline="0">
                    <a:solidFill>
                      <a:srgbClr val="000000"/>
                    </a:solidFill>
                    <a:latin typeface="Verdana"/>
                    <a:ea typeface="Verdana"/>
                    <a:cs typeface="Verdana"/>
                  </a:defRPr>
                </a:pPr>
                <a:r>
                  <a:rPr lang="nl-NL" sz="1000"/>
                  <a:t>µm</a:t>
                </a:r>
              </a:p>
            </c:rich>
          </c:tx>
          <c:layout>
            <c:manualLayout>
              <c:xMode val="edge"/>
              <c:yMode val="edge"/>
              <c:x val="0.59637481881928944"/>
              <c:y val="0.924340880834871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126780928"/>
        <c:crosses val="autoZero"/>
        <c:crossBetween val="midCat"/>
      </c:valAx>
      <c:valAx>
        <c:axId val="126780928"/>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Verdana"/>
                    <a:ea typeface="Verdana"/>
                    <a:cs typeface="Verdana"/>
                  </a:defRPr>
                </a:pPr>
                <a:r>
                  <a:rPr lang="nl-NL" sz="1000"/>
                  <a:t>%</a:t>
                </a:r>
              </a:p>
            </c:rich>
          </c:tx>
          <c:layout>
            <c:manualLayout>
              <c:xMode val="edge"/>
              <c:yMode val="edge"/>
              <c:x val="1.0074039252556118E-2"/>
              <c:y val="0.423884012106142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126778752"/>
        <c:crossesAt val="0.1"/>
        <c:crossBetween val="midCat"/>
      </c:valAx>
      <c:spPr>
        <a:gradFill rotWithShape="0">
          <a:gsLst>
            <a:gs pos="0">
              <a:srgbClr val="FFFFCC"/>
            </a:gs>
            <a:gs pos="50000">
              <a:srgbClr val="FFFFFF"/>
            </a:gs>
            <a:gs pos="100000">
              <a:srgbClr val="FFFFCC"/>
            </a:gs>
          </a:gsLst>
          <a:lin ang="0" scaled="1"/>
        </a:gradFill>
        <a:ln w="3175">
          <a:solidFill>
            <a:srgbClr val="000000"/>
          </a:solidFill>
          <a:prstDash val="solid"/>
        </a:ln>
      </c:spPr>
    </c:plotArea>
    <c:legend>
      <c:legendPos val="r"/>
      <c:layout>
        <c:manualLayout>
          <c:xMode val="edge"/>
          <c:yMode val="edge"/>
          <c:x val="0.71082089552238803"/>
          <c:y val="0.13636363636363635"/>
          <c:w val="0.25559701492537312"/>
          <c:h val="0.1722488038277512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Verdana"/>
              <a:ea typeface="Verdana"/>
              <a:cs typeface="Verdana"/>
            </a:defRPr>
          </a:pPr>
          <a:endParaRPr lang="en-US"/>
        </a:p>
      </c:txPr>
    </c:legend>
    <c:plotVisOnly val="0"/>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33" r="0.7500000000000003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Verdana"/>
                <a:ea typeface="Verdana"/>
                <a:cs typeface="Verdana"/>
              </a:defRPr>
            </a:pPr>
            <a:r>
              <a:rPr lang="nl-NL" sz="1100" baseline="0"/>
              <a:t>Probability distribution</a:t>
            </a:r>
          </a:p>
        </c:rich>
      </c:tx>
      <c:layout>
        <c:manualLayout>
          <c:xMode val="edge"/>
          <c:yMode val="edge"/>
          <c:x val="0.35460140243663568"/>
          <c:y val="1.7769028871391077E-2"/>
        </c:manualLayout>
      </c:layout>
      <c:overlay val="0"/>
      <c:spPr>
        <a:noFill/>
        <a:ln w="25400">
          <a:noFill/>
        </a:ln>
      </c:spPr>
    </c:title>
    <c:autoTitleDeleted val="0"/>
    <c:plotArea>
      <c:layout>
        <c:manualLayout>
          <c:layoutTarget val="inner"/>
          <c:xMode val="edge"/>
          <c:yMode val="edge"/>
          <c:x val="9.8724234816348053E-2"/>
          <c:y val="8.8845186106371293E-2"/>
          <c:w val="0.8582964088115157"/>
          <c:h val="0.82033721838216167"/>
        </c:manualLayout>
      </c:layout>
      <c:scatterChart>
        <c:scatterStyle val="smoothMarker"/>
        <c:varyColors val="0"/>
        <c:ser>
          <c:idx val="0"/>
          <c:order val="0"/>
          <c:tx>
            <c:strRef>
              <c:f>Calculations!$R$4</c:f>
              <c:strCache>
                <c:ptCount val="1"/>
                <c:pt idx="0">
                  <c:v>EN 481 </c:v>
                </c:pt>
              </c:strCache>
            </c:strRef>
          </c:tx>
          <c:spPr>
            <a:ln w="25400">
              <a:solidFill>
                <a:srgbClr val="008000"/>
              </a:solidFill>
              <a:prstDash val="solid"/>
            </a:ln>
          </c:spPr>
          <c:marker>
            <c:symbol val="none"/>
          </c:marker>
          <c:xVal>
            <c:numRef>
              <c:f>Calculations!$D$9:$D$110</c:f>
              <c:numCache>
                <c:formatCode>0.00</c:formatCode>
                <c:ptCount val="102"/>
                <c:pt idx="0">
                  <c:v>7.8209479177387825E-3</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Calculations!$S$9:$S$110</c:f>
              <c:numCache>
                <c:formatCode>0.00</c:formatCode>
                <c:ptCount val="102"/>
                <c:pt idx="0">
                  <c:v>99.930052580549074</c:v>
                </c:pt>
                <c:pt idx="1">
                  <c:v>99.910581448888067</c:v>
                </c:pt>
                <c:pt idx="2">
                  <c:v>99.910581448888067</c:v>
                </c:pt>
                <c:pt idx="3">
                  <c:v>99.910581448888067</c:v>
                </c:pt>
                <c:pt idx="4">
                  <c:v>99.910581448888067</c:v>
                </c:pt>
                <c:pt idx="5">
                  <c:v>99.910581448888067</c:v>
                </c:pt>
                <c:pt idx="6">
                  <c:v>99.910581448888067</c:v>
                </c:pt>
                <c:pt idx="7">
                  <c:v>99.910581448888067</c:v>
                </c:pt>
                <c:pt idx="8">
                  <c:v>99.910581448888067</c:v>
                </c:pt>
                <c:pt idx="9">
                  <c:v>99.910581448888067</c:v>
                </c:pt>
                <c:pt idx="10">
                  <c:v>99.910581448888067</c:v>
                </c:pt>
                <c:pt idx="11">
                  <c:v>99.910581448888067</c:v>
                </c:pt>
                <c:pt idx="12">
                  <c:v>99.910581448888067</c:v>
                </c:pt>
                <c:pt idx="13">
                  <c:v>99.910581448888067</c:v>
                </c:pt>
                <c:pt idx="14">
                  <c:v>99.910581448888067</c:v>
                </c:pt>
                <c:pt idx="15">
                  <c:v>99.910581448888067</c:v>
                </c:pt>
                <c:pt idx="16">
                  <c:v>99.910581448888067</c:v>
                </c:pt>
                <c:pt idx="17">
                  <c:v>99.910581448888067</c:v>
                </c:pt>
                <c:pt idx="18">
                  <c:v>99.910581448888067</c:v>
                </c:pt>
                <c:pt idx="19">
                  <c:v>99.910581448888067</c:v>
                </c:pt>
                <c:pt idx="20">
                  <c:v>99.910581448888067</c:v>
                </c:pt>
                <c:pt idx="21">
                  <c:v>99.910581448888067</c:v>
                </c:pt>
                <c:pt idx="22">
                  <c:v>99.910581448888067</c:v>
                </c:pt>
                <c:pt idx="23">
                  <c:v>99.910581448888067</c:v>
                </c:pt>
                <c:pt idx="24">
                  <c:v>99.910581448888067</c:v>
                </c:pt>
                <c:pt idx="25">
                  <c:v>99.910581448888067</c:v>
                </c:pt>
                <c:pt idx="26">
                  <c:v>99.910581448888067</c:v>
                </c:pt>
                <c:pt idx="27">
                  <c:v>99.910581448888067</c:v>
                </c:pt>
                <c:pt idx="28">
                  <c:v>99.910581448888067</c:v>
                </c:pt>
                <c:pt idx="29">
                  <c:v>99.910581448888067</c:v>
                </c:pt>
                <c:pt idx="30">
                  <c:v>99.910581448888067</c:v>
                </c:pt>
                <c:pt idx="31">
                  <c:v>99.910581448888067</c:v>
                </c:pt>
                <c:pt idx="32">
                  <c:v>99.910581448888067</c:v>
                </c:pt>
                <c:pt idx="33">
                  <c:v>99.910581448888067</c:v>
                </c:pt>
                <c:pt idx="34">
                  <c:v>99.910581448888067</c:v>
                </c:pt>
                <c:pt idx="35">
                  <c:v>99.910581448888067</c:v>
                </c:pt>
                <c:pt idx="36">
                  <c:v>99.910581448888067</c:v>
                </c:pt>
                <c:pt idx="37">
                  <c:v>99.910581448888067</c:v>
                </c:pt>
                <c:pt idx="38">
                  <c:v>99.910581448888067</c:v>
                </c:pt>
                <c:pt idx="39">
                  <c:v>99.910581448888067</c:v>
                </c:pt>
                <c:pt idx="40">
                  <c:v>99.910581448888067</c:v>
                </c:pt>
                <c:pt idx="41">
                  <c:v>99.910581448888067</c:v>
                </c:pt>
                <c:pt idx="42">
                  <c:v>99.910581448888067</c:v>
                </c:pt>
                <c:pt idx="43">
                  <c:v>99.910581448888067</c:v>
                </c:pt>
                <c:pt idx="44">
                  <c:v>99.910581448888067</c:v>
                </c:pt>
                <c:pt idx="45">
                  <c:v>99.910581448888067</c:v>
                </c:pt>
                <c:pt idx="46">
                  <c:v>99.910581448888067</c:v>
                </c:pt>
                <c:pt idx="47">
                  <c:v>99.910581448888067</c:v>
                </c:pt>
                <c:pt idx="48">
                  <c:v>99.910581448888067</c:v>
                </c:pt>
                <c:pt idx="49">
                  <c:v>99.910581448888067</c:v>
                </c:pt>
                <c:pt idx="50">
                  <c:v>99.910581448888067</c:v>
                </c:pt>
                <c:pt idx="51">
                  <c:v>99.910581448888067</c:v>
                </c:pt>
                <c:pt idx="52">
                  <c:v>99.910581448888067</c:v>
                </c:pt>
                <c:pt idx="53">
                  <c:v>99.910581448888067</c:v>
                </c:pt>
                <c:pt idx="54">
                  <c:v>99.910581448888067</c:v>
                </c:pt>
                <c:pt idx="55">
                  <c:v>99.910581448888067</c:v>
                </c:pt>
                <c:pt idx="56">
                  <c:v>99.910581448888067</c:v>
                </c:pt>
                <c:pt idx="57">
                  <c:v>99.910581448888067</c:v>
                </c:pt>
                <c:pt idx="58">
                  <c:v>99.910581448888067</c:v>
                </c:pt>
                <c:pt idx="59">
                  <c:v>99.910581448888067</c:v>
                </c:pt>
                <c:pt idx="60">
                  <c:v>99.910581448888067</c:v>
                </c:pt>
                <c:pt idx="61">
                  <c:v>99.910581448888067</c:v>
                </c:pt>
                <c:pt idx="62">
                  <c:v>99.910581448888067</c:v>
                </c:pt>
                <c:pt idx="63">
                  <c:v>99.910581448888067</c:v>
                </c:pt>
                <c:pt idx="64">
                  <c:v>99.910581448888067</c:v>
                </c:pt>
                <c:pt idx="65">
                  <c:v>99.910581448888067</c:v>
                </c:pt>
                <c:pt idx="66">
                  <c:v>99.910581448888067</c:v>
                </c:pt>
                <c:pt idx="67">
                  <c:v>99.910581448888067</c:v>
                </c:pt>
                <c:pt idx="68">
                  <c:v>99.910581448888067</c:v>
                </c:pt>
                <c:pt idx="69">
                  <c:v>99.910581448888067</c:v>
                </c:pt>
                <c:pt idx="70">
                  <c:v>99.910581448888067</c:v>
                </c:pt>
                <c:pt idx="71">
                  <c:v>99.910581448888067</c:v>
                </c:pt>
                <c:pt idx="72">
                  <c:v>99.910581448888067</c:v>
                </c:pt>
                <c:pt idx="73">
                  <c:v>99.910581448888067</c:v>
                </c:pt>
                <c:pt idx="74">
                  <c:v>99.910581448888067</c:v>
                </c:pt>
                <c:pt idx="75">
                  <c:v>99.910581448888067</c:v>
                </c:pt>
                <c:pt idx="76">
                  <c:v>99.910581448888067</c:v>
                </c:pt>
                <c:pt idx="77">
                  <c:v>99.910581448888067</c:v>
                </c:pt>
                <c:pt idx="78">
                  <c:v>99.910581448888067</c:v>
                </c:pt>
                <c:pt idx="79">
                  <c:v>99.910581448888067</c:v>
                </c:pt>
                <c:pt idx="80">
                  <c:v>99.910581448888067</c:v>
                </c:pt>
                <c:pt idx="81">
                  <c:v>99.910581448888067</c:v>
                </c:pt>
                <c:pt idx="82">
                  <c:v>99.910581448888067</c:v>
                </c:pt>
                <c:pt idx="83">
                  <c:v>99.910581448888067</c:v>
                </c:pt>
                <c:pt idx="84">
                  <c:v>99.910581448888067</c:v>
                </c:pt>
                <c:pt idx="85">
                  <c:v>99.910581448888067</c:v>
                </c:pt>
                <c:pt idx="86">
                  <c:v>99.910581448888067</c:v>
                </c:pt>
                <c:pt idx="87">
                  <c:v>99.910581448888067</c:v>
                </c:pt>
                <c:pt idx="88">
                  <c:v>99.910581448888067</c:v>
                </c:pt>
                <c:pt idx="89">
                  <c:v>99.910581448888067</c:v>
                </c:pt>
                <c:pt idx="90">
                  <c:v>99.910581448888067</c:v>
                </c:pt>
                <c:pt idx="91">
                  <c:v>99.910581448888067</c:v>
                </c:pt>
                <c:pt idx="92">
                  <c:v>99.910581448888067</c:v>
                </c:pt>
                <c:pt idx="93">
                  <c:v>99.910581448888067</c:v>
                </c:pt>
                <c:pt idx="94">
                  <c:v>99.910581448888067</c:v>
                </c:pt>
                <c:pt idx="95">
                  <c:v>99.910581448888067</c:v>
                </c:pt>
                <c:pt idx="96">
                  <c:v>99.910581448888067</c:v>
                </c:pt>
                <c:pt idx="97">
                  <c:v>99.910581448888067</c:v>
                </c:pt>
                <c:pt idx="98">
                  <c:v>99.910581448888067</c:v>
                </c:pt>
                <c:pt idx="99">
                  <c:v>99.910581448888067</c:v>
                </c:pt>
                <c:pt idx="100">
                  <c:v>99.910581448888067</c:v>
                </c:pt>
                <c:pt idx="101">
                  <c:v>99.910581448888067</c:v>
                </c:pt>
              </c:numCache>
            </c:numRef>
          </c:yVal>
          <c:smooth val="1"/>
          <c:extLst>
            <c:ext xmlns:c16="http://schemas.microsoft.com/office/drawing/2014/chart" uri="{C3380CC4-5D6E-409C-BE32-E72D297353CC}">
              <c16:uniqueId val="{00000000-6121-421A-9C5E-2346ACD9C225}"/>
            </c:ext>
          </c:extLst>
        </c:ser>
        <c:ser>
          <c:idx val="1"/>
          <c:order val="1"/>
          <c:tx>
            <c:strRef>
              <c:f>Calculations!$AN$7</c:f>
              <c:strCache>
                <c:ptCount val="1"/>
                <c:pt idx="0">
                  <c:v>Sedimentation</c:v>
                </c:pt>
              </c:strCache>
            </c:strRef>
          </c:tx>
          <c:marker>
            <c:symbol val="none"/>
          </c:marker>
          <c:xVal>
            <c:numRef>
              <c:f>Calculations!$D$9:$D$110</c:f>
              <c:numCache>
                <c:formatCode>0.00</c:formatCode>
                <c:ptCount val="102"/>
                <c:pt idx="0">
                  <c:v>7.8209479177387825E-3</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0.01</c:v>
                </c:pt>
                <c:pt idx="17">
                  <c:v>0.01</c:v>
                </c:pt>
                <c:pt idx="18">
                  <c:v>0.01</c:v>
                </c:pt>
                <c:pt idx="19">
                  <c:v>0.01</c:v>
                </c:pt>
                <c:pt idx="20">
                  <c:v>0.01</c:v>
                </c:pt>
                <c:pt idx="21">
                  <c:v>0.01</c:v>
                </c:pt>
                <c:pt idx="22">
                  <c:v>0.01</c:v>
                </c:pt>
                <c:pt idx="23">
                  <c:v>0.01</c:v>
                </c:pt>
                <c:pt idx="24">
                  <c:v>0.01</c:v>
                </c:pt>
                <c:pt idx="25">
                  <c:v>0.01</c:v>
                </c:pt>
                <c:pt idx="26">
                  <c:v>0.01</c:v>
                </c:pt>
                <c:pt idx="27">
                  <c:v>0.01</c:v>
                </c:pt>
                <c:pt idx="28">
                  <c:v>0.01</c:v>
                </c:pt>
                <c:pt idx="29">
                  <c:v>0.01</c:v>
                </c:pt>
                <c:pt idx="30">
                  <c:v>0.01</c:v>
                </c:pt>
                <c:pt idx="31">
                  <c:v>0.01</c:v>
                </c:pt>
                <c:pt idx="32">
                  <c:v>0.01</c:v>
                </c:pt>
                <c:pt idx="33">
                  <c:v>0.01</c:v>
                </c:pt>
                <c:pt idx="34">
                  <c:v>0.01</c:v>
                </c:pt>
                <c:pt idx="35">
                  <c:v>0.01</c:v>
                </c:pt>
                <c:pt idx="36">
                  <c:v>0.01</c:v>
                </c:pt>
                <c:pt idx="37">
                  <c:v>0.01</c:v>
                </c:pt>
                <c:pt idx="38">
                  <c:v>0.01</c:v>
                </c:pt>
                <c:pt idx="39">
                  <c:v>0.01</c:v>
                </c:pt>
                <c:pt idx="40">
                  <c:v>0.01</c:v>
                </c:pt>
                <c:pt idx="41">
                  <c:v>0.01</c:v>
                </c:pt>
                <c:pt idx="42">
                  <c:v>0.01</c:v>
                </c:pt>
                <c:pt idx="43">
                  <c:v>0.01</c:v>
                </c:pt>
                <c:pt idx="44">
                  <c:v>0.01</c:v>
                </c:pt>
                <c:pt idx="45">
                  <c:v>0.01</c:v>
                </c:pt>
                <c:pt idx="46">
                  <c:v>0.01</c:v>
                </c:pt>
                <c:pt idx="47">
                  <c:v>0.01</c:v>
                </c:pt>
                <c:pt idx="48">
                  <c:v>0.01</c:v>
                </c:pt>
                <c:pt idx="49">
                  <c:v>0.01</c:v>
                </c:pt>
                <c:pt idx="50">
                  <c:v>0.01</c:v>
                </c:pt>
                <c:pt idx="51">
                  <c:v>0.01</c:v>
                </c:pt>
                <c:pt idx="52">
                  <c:v>0.01</c:v>
                </c:pt>
                <c:pt idx="53">
                  <c:v>0.01</c:v>
                </c:pt>
                <c:pt idx="54">
                  <c:v>0.01</c:v>
                </c:pt>
                <c:pt idx="55">
                  <c:v>0.01</c:v>
                </c:pt>
                <c:pt idx="56">
                  <c:v>0.01</c:v>
                </c:pt>
                <c:pt idx="57">
                  <c:v>0.01</c:v>
                </c:pt>
                <c:pt idx="58">
                  <c:v>0.01</c:v>
                </c:pt>
                <c:pt idx="59">
                  <c:v>0.01</c:v>
                </c:pt>
                <c:pt idx="60">
                  <c:v>0.01</c:v>
                </c:pt>
                <c:pt idx="61">
                  <c:v>0.01</c:v>
                </c:pt>
                <c:pt idx="62">
                  <c:v>0.01</c:v>
                </c:pt>
                <c:pt idx="63">
                  <c:v>0.01</c:v>
                </c:pt>
                <c:pt idx="64">
                  <c:v>0.01</c:v>
                </c:pt>
                <c:pt idx="65">
                  <c:v>0.01</c:v>
                </c:pt>
                <c:pt idx="66">
                  <c:v>0.01</c:v>
                </c:pt>
                <c:pt idx="67">
                  <c:v>0.01</c:v>
                </c:pt>
                <c:pt idx="68">
                  <c:v>0.01</c:v>
                </c:pt>
                <c:pt idx="69">
                  <c:v>0.01</c:v>
                </c:pt>
                <c:pt idx="70">
                  <c:v>0.01</c:v>
                </c:pt>
                <c:pt idx="71">
                  <c:v>0.01</c:v>
                </c:pt>
                <c:pt idx="72">
                  <c:v>0.01</c:v>
                </c:pt>
                <c:pt idx="73">
                  <c:v>0.01</c:v>
                </c:pt>
                <c:pt idx="74">
                  <c:v>0.01</c:v>
                </c:pt>
                <c:pt idx="75">
                  <c:v>0.01</c:v>
                </c:pt>
                <c:pt idx="76">
                  <c:v>0.01</c:v>
                </c:pt>
                <c:pt idx="77">
                  <c:v>0.01</c:v>
                </c:pt>
                <c:pt idx="78">
                  <c:v>0.01</c:v>
                </c:pt>
                <c:pt idx="79">
                  <c:v>0.01</c:v>
                </c:pt>
                <c:pt idx="80">
                  <c:v>0.01</c:v>
                </c:pt>
                <c:pt idx="81">
                  <c:v>0.01</c:v>
                </c:pt>
                <c:pt idx="82">
                  <c:v>0.01</c:v>
                </c:pt>
                <c:pt idx="83">
                  <c:v>0.01</c:v>
                </c:pt>
                <c:pt idx="84">
                  <c:v>0.01</c:v>
                </c:pt>
                <c:pt idx="85">
                  <c:v>0.01</c:v>
                </c:pt>
                <c:pt idx="86">
                  <c:v>0.01</c:v>
                </c:pt>
                <c:pt idx="87">
                  <c:v>0.01</c:v>
                </c:pt>
                <c:pt idx="88">
                  <c:v>0.01</c:v>
                </c:pt>
                <c:pt idx="89">
                  <c:v>0.01</c:v>
                </c:pt>
                <c:pt idx="90">
                  <c:v>0.01</c:v>
                </c:pt>
                <c:pt idx="91">
                  <c:v>0.01</c:v>
                </c:pt>
                <c:pt idx="92">
                  <c:v>0.01</c:v>
                </c:pt>
                <c:pt idx="93">
                  <c:v>0.01</c:v>
                </c:pt>
                <c:pt idx="94">
                  <c:v>0.01</c:v>
                </c:pt>
                <c:pt idx="95">
                  <c:v>0.01</c:v>
                </c:pt>
                <c:pt idx="96">
                  <c:v>0.01</c:v>
                </c:pt>
                <c:pt idx="97">
                  <c:v>0.01</c:v>
                </c:pt>
                <c:pt idx="98">
                  <c:v>0.01</c:v>
                </c:pt>
                <c:pt idx="99">
                  <c:v>0.01</c:v>
                </c:pt>
                <c:pt idx="100">
                  <c:v>0.01</c:v>
                </c:pt>
                <c:pt idx="101">
                  <c:v>0.01</c:v>
                </c:pt>
              </c:numCache>
            </c:numRef>
          </c:xVal>
          <c:yVal>
            <c:numRef>
              <c:f>Calculations!$AN$9:$AN$110</c:f>
              <c:numCache>
                <c:formatCode>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1-6121-421A-9C5E-2346ACD9C225}"/>
            </c:ext>
          </c:extLst>
        </c:ser>
        <c:dLbls>
          <c:showLegendKey val="0"/>
          <c:showVal val="0"/>
          <c:showCatName val="0"/>
          <c:showSerName val="0"/>
          <c:showPercent val="0"/>
          <c:showBubbleSize val="0"/>
        </c:dLbls>
        <c:axId val="134951296"/>
        <c:axId val="134953216"/>
      </c:scatterChart>
      <c:valAx>
        <c:axId val="134951296"/>
        <c:scaling>
          <c:logBase val="10"/>
          <c:orientation val="minMax"/>
          <c:max val="1000"/>
          <c:min val="0.1"/>
        </c:scaling>
        <c:delete val="0"/>
        <c:axPos val="b"/>
        <c:majorGridlines>
          <c:spPr>
            <a:ln w="3175">
              <a:solidFill>
                <a:srgbClr val="000000"/>
              </a:solidFill>
              <a:prstDash val="solid"/>
            </a:ln>
          </c:spPr>
        </c:majorGridlines>
        <c:minorGridlines>
          <c:spPr>
            <a:ln w="3175">
              <a:solidFill>
                <a:srgbClr val="969696"/>
              </a:solidFill>
              <a:prstDash val="solid"/>
            </a:ln>
          </c:spPr>
        </c:minorGridlines>
        <c:title>
          <c:tx>
            <c:rich>
              <a:bodyPr/>
              <a:lstStyle/>
              <a:p>
                <a:pPr>
                  <a:defRPr sz="975" b="0" i="0" u="none" strike="noStrike" baseline="0">
                    <a:solidFill>
                      <a:srgbClr val="000000"/>
                    </a:solidFill>
                    <a:latin typeface="Verdana"/>
                    <a:ea typeface="Verdana"/>
                    <a:cs typeface="Verdana"/>
                  </a:defRPr>
                </a:pPr>
                <a:r>
                  <a:rPr lang="nl-NL" sz="1000"/>
                  <a:t>µm</a:t>
                </a:r>
              </a:p>
            </c:rich>
          </c:tx>
          <c:layout>
            <c:manualLayout>
              <c:xMode val="edge"/>
              <c:yMode val="edge"/>
              <c:x val="0.59637481881928944"/>
              <c:y val="0.9151054012985219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134953216"/>
        <c:crosses val="autoZero"/>
        <c:crossBetween val="midCat"/>
      </c:valAx>
      <c:valAx>
        <c:axId val="134953216"/>
        <c:scaling>
          <c:orientation val="minMax"/>
          <c:max val="100"/>
          <c:min val="0"/>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Verdana"/>
                    <a:ea typeface="Verdana"/>
                    <a:cs typeface="Verdana"/>
                  </a:defRPr>
                </a:pPr>
                <a:r>
                  <a:rPr lang="nl-NL" sz="1000"/>
                  <a:t>%</a:t>
                </a:r>
              </a:p>
            </c:rich>
          </c:tx>
          <c:layout>
            <c:manualLayout>
              <c:xMode val="edge"/>
              <c:yMode val="edge"/>
              <c:x val="1.4103302385709249E-2"/>
              <c:y val="0.432379886724685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Verdana"/>
                <a:ea typeface="Verdana"/>
                <a:cs typeface="Verdana"/>
              </a:defRPr>
            </a:pPr>
            <a:endParaRPr lang="en-US"/>
          </a:p>
        </c:txPr>
        <c:crossAx val="134951296"/>
        <c:crossesAt val="0.1"/>
        <c:crossBetween val="midCat"/>
      </c:valAx>
      <c:spPr>
        <a:gradFill rotWithShape="0">
          <a:gsLst>
            <a:gs pos="0">
              <a:srgbClr val="FFFFCC"/>
            </a:gs>
            <a:gs pos="50000">
              <a:srgbClr val="FFFFFF"/>
            </a:gs>
            <a:gs pos="100000">
              <a:srgbClr val="FFFFCC"/>
            </a:gs>
          </a:gsLst>
          <a:lin ang="0" scaled="1"/>
        </a:gradFill>
        <a:ln w="3175">
          <a:solidFill>
            <a:srgbClr val="000000"/>
          </a:solidFill>
          <a:prstDash val="solid"/>
        </a:ln>
      </c:spPr>
    </c:plotArea>
    <c:legend>
      <c:legendPos val="r"/>
      <c:layout>
        <c:manualLayout>
          <c:xMode val="edge"/>
          <c:yMode val="edge"/>
          <c:x val="0.71388784424335017"/>
          <c:y val="0.13984224340378507"/>
          <c:w val="0.25908724096055158"/>
          <c:h val="0.1266495372288990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Verdana"/>
              <a:ea typeface="Verdana"/>
              <a:cs typeface="Verdana"/>
            </a:defRPr>
          </a:pPr>
          <a:endParaRPr lang="en-US"/>
        </a:p>
      </c:txPr>
    </c:legend>
    <c:plotVisOnly val="0"/>
    <c:dispBlanksAs val="gap"/>
    <c:showDLblsOverMax val="0"/>
  </c:chart>
  <c:spPr>
    <a:solidFill>
      <a:srgbClr val="FFFFFF"/>
    </a:solidFill>
    <a:ln w="25400">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33" r="0.75000000000000033" t="1" header="0.5" footer="0.5"/>
    <c:pageSetup paperSize="9" orientation="landscape" horizontalDpi="1200" verticalDpi="12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238125</xdr:rowOff>
    </xdr:from>
    <xdr:to>
      <xdr:col>8</xdr:col>
      <xdr:colOff>0</xdr:colOff>
      <xdr:row>22</xdr:row>
      <xdr:rowOff>9525</xdr:rowOff>
    </xdr:to>
    <xdr:graphicFrame macro="">
      <xdr:nvGraphicFramePr>
        <xdr:cNvPr id="1510" name="Chart 3">
          <a:extLst>
            <a:ext uri="{FF2B5EF4-FFF2-40B4-BE49-F238E27FC236}">
              <a16:creationId xmlns:a16="http://schemas.microsoft.com/office/drawing/2014/main" id="{00000000-0008-0000-0000-0000E6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600075</xdr:colOff>
      <xdr:row>22</xdr:row>
      <xdr:rowOff>19050</xdr:rowOff>
    </xdr:from>
    <xdr:to>
      <xdr:col>8</xdr:col>
      <xdr:colOff>0</xdr:colOff>
      <xdr:row>42</xdr:row>
      <xdr:rowOff>180975</xdr:rowOff>
    </xdr:to>
    <xdr:graphicFrame macro="">
      <xdr:nvGraphicFramePr>
        <xdr:cNvPr id="1511" name="Chart 56">
          <a:extLst>
            <a:ext uri="{FF2B5EF4-FFF2-40B4-BE49-F238E27FC236}">
              <a16:creationId xmlns:a16="http://schemas.microsoft.com/office/drawing/2014/main" id="{00000000-0008-0000-0000-0000E7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22</xdr:row>
      <xdr:rowOff>19050</xdr:rowOff>
    </xdr:from>
    <xdr:to>
      <xdr:col>14</xdr:col>
      <xdr:colOff>0</xdr:colOff>
      <xdr:row>42</xdr:row>
      <xdr:rowOff>190500</xdr:rowOff>
    </xdr:to>
    <xdr:graphicFrame macro="">
      <xdr:nvGraphicFramePr>
        <xdr:cNvPr id="1512" name="Chart 58">
          <a:extLst>
            <a:ext uri="{FF2B5EF4-FFF2-40B4-BE49-F238E27FC236}">
              <a16:creationId xmlns:a16="http://schemas.microsoft.com/office/drawing/2014/main" id="{00000000-0008-0000-0000-0000E8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3</xdr:row>
      <xdr:rowOff>238125</xdr:rowOff>
    </xdr:from>
    <xdr:to>
      <xdr:col>14</xdr:col>
      <xdr:colOff>0</xdr:colOff>
      <xdr:row>22</xdr:row>
      <xdr:rowOff>9525</xdr:rowOff>
    </xdr:to>
    <xdr:graphicFrame macro="">
      <xdr:nvGraphicFramePr>
        <xdr:cNvPr id="1513" name="Chart 74">
          <a:extLst>
            <a:ext uri="{FF2B5EF4-FFF2-40B4-BE49-F238E27FC236}">
              <a16:creationId xmlns:a16="http://schemas.microsoft.com/office/drawing/2014/main" id="{00000000-0008-0000-0000-0000E9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autoPageBreaks="0" fitToPage="1"/>
  </sheetPr>
  <dimension ref="B1:Y235"/>
  <sheetViews>
    <sheetView showGridLines="0" showRowColHeaders="0" tabSelected="1" showOutlineSymbols="0" zoomScale="80" zoomScaleNormal="80" workbookViewId="0">
      <selection activeCell="H4" sqref="H4"/>
    </sheetView>
  </sheetViews>
  <sheetFormatPr defaultRowHeight="12.75" x14ac:dyDescent="0.2"/>
  <cols>
    <col min="1" max="1" width="0.85546875" style="129" customWidth="1"/>
    <col min="2" max="2" width="4.28515625" style="129" customWidth="1"/>
    <col min="3" max="3" width="10.85546875" style="129" customWidth="1"/>
    <col min="4" max="4" width="9.7109375" style="129" customWidth="1"/>
    <col min="5" max="5" width="9" style="129" customWidth="1"/>
    <col min="6" max="6" width="46" style="129" customWidth="1"/>
    <col min="7" max="7" width="10.7109375" style="129" customWidth="1"/>
    <col min="8" max="8" width="18.85546875" style="129" customWidth="1"/>
    <col min="9" max="9" width="12.7109375" style="129" customWidth="1"/>
    <col min="10" max="11" width="10.7109375" style="129" customWidth="1"/>
    <col min="12" max="12" width="24.5703125" style="129" customWidth="1"/>
    <col min="13" max="13" width="9.28515625" style="129" customWidth="1"/>
    <col min="14" max="14" width="8.5703125" style="129" bestFit="1" customWidth="1"/>
    <col min="15" max="15" width="3.7109375" style="129" customWidth="1"/>
    <col min="16" max="16" width="38" style="129" bestFit="1" customWidth="1"/>
    <col min="17" max="17" width="16.5703125" style="129" bestFit="1" customWidth="1"/>
    <col min="18" max="18" width="20.5703125" style="129" customWidth="1"/>
    <col min="19" max="20" width="9.140625" style="129"/>
    <col min="21" max="21" width="12.42578125" style="129" bestFit="1" customWidth="1"/>
    <col min="22" max="22" width="10.5703125" style="129" bestFit="1" customWidth="1"/>
    <col min="23" max="24" width="10.5703125" style="129" customWidth="1"/>
    <col min="25" max="25" width="10.5703125" style="129" bestFit="1" customWidth="1"/>
    <col min="26" max="16384" width="9.140625" style="129"/>
  </cols>
  <sheetData>
    <row r="1" spans="2:18" ht="5.0999999999999996" customHeight="1" thickBot="1" x14ac:dyDescent="0.25"/>
    <row r="2" spans="2:18" ht="21.75" customHeight="1" thickBot="1" x14ac:dyDescent="0.3">
      <c r="B2" s="308" t="s">
        <v>6</v>
      </c>
      <c r="C2" s="309"/>
      <c r="D2" s="309"/>
      <c r="E2" s="310"/>
      <c r="F2" s="239" t="s">
        <v>30</v>
      </c>
      <c r="G2" s="238" t="s">
        <v>37</v>
      </c>
      <c r="H2" s="237"/>
      <c r="I2" s="212" t="s">
        <v>46</v>
      </c>
      <c r="J2" s="213"/>
      <c r="K2" s="214"/>
      <c r="L2" s="200" t="s">
        <v>32</v>
      </c>
      <c r="M2" s="139"/>
      <c r="N2" s="140" t="s">
        <v>11</v>
      </c>
    </row>
    <row r="3" spans="2:18" ht="18.75" customHeight="1" x14ac:dyDescent="0.2">
      <c r="B3" s="311"/>
      <c r="C3" s="312"/>
      <c r="D3" s="312"/>
      <c r="E3" s="313"/>
      <c r="F3" s="206" t="s">
        <v>36</v>
      </c>
      <c r="G3" s="236"/>
      <c r="H3" s="281"/>
      <c r="I3" s="119" t="s">
        <v>12</v>
      </c>
      <c r="J3" s="121">
        <v>8900</v>
      </c>
      <c r="K3" s="137" t="s">
        <v>29</v>
      </c>
      <c r="L3" s="138" t="s">
        <v>41</v>
      </c>
      <c r="M3" s="121"/>
      <c r="N3" s="137" t="s">
        <v>29</v>
      </c>
    </row>
    <row r="4" spans="2:18" ht="18.75" customHeight="1" thickBot="1" x14ac:dyDescent="0.4">
      <c r="B4" s="314"/>
      <c r="C4" s="315"/>
      <c r="D4" s="315"/>
      <c r="E4" s="316"/>
      <c r="F4" s="125" t="s">
        <v>98</v>
      </c>
      <c r="G4" s="208"/>
      <c r="H4" s="304">
        <f>+J4</f>
        <v>0</v>
      </c>
      <c r="I4" s="282" t="s">
        <v>27</v>
      </c>
      <c r="J4" s="283">
        <f>Calculations!N111</f>
        <v>0</v>
      </c>
      <c r="K4" s="120" t="s">
        <v>11</v>
      </c>
      <c r="L4" s="282" t="s">
        <v>39</v>
      </c>
      <c r="M4" s="283" t="e">
        <f>Calculations!AC111*M2/100</f>
        <v>#NUM!</v>
      </c>
      <c r="N4" s="120" t="s">
        <v>11</v>
      </c>
    </row>
    <row r="5" spans="2:18" ht="24.75" thickBot="1" x14ac:dyDescent="0.25">
      <c r="B5" s="218" t="s">
        <v>1</v>
      </c>
      <c r="C5" s="284">
        <v>50</v>
      </c>
      <c r="D5" s="285">
        <f>Calculations!A111</f>
        <v>0</v>
      </c>
      <c r="E5" s="219" t="s">
        <v>10</v>
      </c>
      <c r="P5" s="215"/>
      <c r="Q5" s="216" t="s">
        <v>64</v>
      </c>
      <c r="R5" s="217"/>
    </row>
    <row r="6" spans="2:18" ht="21" customHeight="1" thickBot="1" x14ac:dyDescent="0.25">
      <c r="B6" s="221" t="s">
        <v>26</v>
      </c>
      <c r="C6" s="222"/>
      <c r="D6" s="286">
        <f>Calculations!F111/rs*1000</f>
        <v>0</v>
      </c>
      <c r="E6" s="223" t="s">
        <v>31</v>
      </c>
      <c r="P6" s="193" t="s">
        <v>57</v>
      </c>
      <c r="Q6" s="268"/>
      <c r="R6" s="194" t="s">
        <v>58</v>
      </c>
    </row>
    <row r="7" spans="2:18" ht="14.85" customHeight="1" x14ac:dyDescent="0.2">
      <c r="B7" s="305" t="s">
        <v>74</v>
      </c>
      <c r="C7" s="225" t="s">
        <v>16</v>
      </c>
      <c r="D7" s="122" t="s">
        <v>35</v>
      </c>
      <c r="E7" s="203" t="s">
        <v>28</v>
      </c>
      <c r="F7" s="128"/>
      <c r="G7" s="127"/>
      <c r="H7" s="127"/>
      <c r="P7" s="195" t="s">
        <v>56</v>
      </c>
      <c r="Q7" s="269"/>
      <c r="R7" s="196" t="s">
        <v>29</v>
      </c>
    </row>
    <row r="8" spans="2:18" ht="14.85" customHeight="1" x14ac:dyDescent="0.2">
      <c r="B8" s="306"/>
      <c r="C8" s="226" t="s">
        <v>33</v>
      </c>
      <c r="D8" s="227" t="s">
        <v>34</v>
      </c>
      <c r="E8" s="204" t="s">
        <v>34</v>
      </c>
      <c r="F8" s="131"/>
      <c r="P8" s="195" t="s">
        <v>84</v>
      </c>
      <c r="Q8" s="270"/>
      <c r="R8" s="196" t="s">
        <v>85</v>
      </c>
    </row>
    <row r="9" spans="2:18" ht="15" customHeight="1" x14ac:dyDescent="0.2">
      <c r="B9" s="306"/>
      <c r="C9" s="287">
        <v>0.01</v>
      </c>
      <c r="D9" s="288">
        <v>0</v>
      </c>
      <c r="E9" s="205">
        <f>IF(ISNUMBER(C9),Calculations!V9,"")</f>
        <v>99.910581448888067</v>
      </c>
      <c r="F9" s="132"/>
      <c r="G9" s="127"/>
      <c r="H9" s="127"/>
      <c r="I9" s="115"/>
      <c r="J9" s="123"/>
      <c r="K9" s="116"/>
      <c r="P9" s="197" t="s">
        <v>62</v>
      </c>
      <c r="Q9" s="198"/>
      <c r="R9" s="220" t="s">
        <v>60</v>
      </c>
    </row>
    <row r="10" spans="2:18" ht="15" customHeight="1" thickBot="1" x14ac:dyDescent="0.25">
      <c r="B10" s="306"/>
      <c r="C10" s="287"/>
      <c r="D10" s="288"/>
      <c r="E10" s="205" t="str">
        <f>IF(ISNUMBER(C10),Calculations!V10,"")</f>
        <v/>
      </c>
      <c r="F10" s="132"/>
      <c r="I10" s="130"/>
      <c r="J10" s="130"/>
      <c r="K10" s="130"/>
      <c r="L10" s="117"/>
      <c r="M10" s="118"/>
      <c r="N10" s="124"/>
      <c r="P10" s="201" t="s">
        <v>59</v>
      </c>
      <c r="Q10" s="202"/>
      <c r="R10" s="224" t="s">
        <v>60</v>
      </c>
    </row>
    <row r="11" spans="2:18" ht="15" customHeight="1" thickBot="1" x14ac:dyDescent="0.25">
      <c r="B11" s="306"/>
      <c r="C11" s="287"/>
      <c r="D11" s="288"/>
      <c r="E11" s="205" t="str">
        <f>IF(ISNUMBER(C11),Calculations!V11,"")</f>
        <v/>
      </c>
      <c r="F11" s="132"/>
      <c r="L11" s="126"/>
      <c r="M11" s="126"/>
    </row>
    <row r="12" spans="2:18" ht="15" customHeight="1" thickBot="1" x14ac:dyDescent="0.25">
      <c r="B12" s="306"/>
      <c r="C12" s="287"/>
      <c r="D12" s="288"/>
      <c r="E12" s="205" t="str">
        <f>IF(ISNUMBER(C12),Calculations!V12,"")</f>
        <v/>
      </c>
      <c r="F12" s="132"/>
      <c r="L12" s="126"/>
      <c r="M12" s="126"/>
      <c r="P12" s="228" t="s">
        <v>69</v>
      </c>
      <c r="Q12" s="229"/>
      <c r="R12" s="230"/>
    </row>
    <row r="13" spans="2:18" ht="15" customHeight="1" x14ac:dyDescent="0.2">
      <c r="B13" s="306"/>
      <c r="C13" s="287"/>
      <c r="D13" s="288"/>
      <c r="E13" s="205" t="str">
        <f>IF(ISNUMBER(C13),Calculations!V13,"")</f>
        <v/>
      </c>
      <c r="F13" s="132"/>
      <c r="L13" s="126"/>
      <c r="M13" s="126"/>
      <c r="P13" s="231" t="s">
        <v>65</v>
      </c>
      <c r="Q13" s="207">
        <f>Q9*18*Q6/1000/((J3-Q7)*9.81)*4/9*((SQRT(J3/1000))/0.0000042811)^2/3600/24</f>
        <v>0</v>
      </c>
      <c r="R13" s="299" t="s">
        <v>61</v>
      </c>
    </row>
    <row r="14" spans="2:18" ht="15" customHeight="1" x14ac:dyDescent="0.2">
      <c r="B14" s="306"/>
      <c r="C14" s="287"/>
      <c r="D14" s="288"/>
      <c r="E14" s="205" t="str">
        <f>IF(ISNUMBER(C14),Calculations!V14,"")</f>
        <v/>
      </c>
      <c r="F14" s="132"/>
      <c r="L14" s="126"/>
      <c r="M14" s="126"/>
      <c r="P14" s="210" t="s">
        <v>86</v>
      </c>
      <c r="Q14" s="198"/>
      <c r="R14" s="300" t="s">
        <v>85</v>
      </c>
    </row>
    <row r="15" spans="2:18" ht="15" customHeight="1" x14ac:dyDescent="0.3">
      <c r="B15" s="306"/>
      <c r="C15" s="287"/>
      <c r="D15" s="288"/>
      <c r="E15" s="205" t="str">
        <f>IF(ISNUMBER(C15),Calculations!V15,"")</f>
        <v/>
      </c>
      <c r="F15" s="132"/>
      <c r="L15" s="126"/>
      <c r="M15" s="126"/>
      <c r="P15" s="297" t="s">
        <v>96</v>
      </c>
      <c r="Q15" s="302" t="e">
        <f>Q14/Q8*HH/h*100</f>
        <v>#DIV/0!</v>
      </c>
      <c r="R15" s="298" t="s">
        <v>11</v>
      </c>
    </row>
    <row r="16" spans="2:18" ht="15" customHeight="1" thickBot="1" x14ac:dyDescent="0.35">
      <c r="B16" s="306"/>
      <c r="C16" s="287"/>
      <c r="D16" s="288"/>
      <c r="E16" s="205" t="str">
        <f>IF(ISNUMBER(C16),Calculations!V16,"")</f>
        <v/>
      </c>
      <c r="F16" s="132"/>
      <c r="L16" s="126"/>
      <c r="M16" s="126"/>
      <c r="P16" s="295" t="s">
        <v>97</v>
      </c>
      <c r="Q16" s="301" t="e">
        <f>Calculations!AO111</f>
        <v>#DIV/0!</v>
      </c>
      <c r="R16" s="296" t="s">
        <v>11</v>
      </c>
    </row>
    <row r="17" spans="2:18" ht="15" customHeight="1" thickBot="1" x14ac:dyDescent="0.25">
      <c r="B17" s="306"/>
      <c r="C17" s="287"/>
      <c r="D17" s="288"/>
      <c r="E17" s="205" t="str">
        <f>IF(ISNUMBER(C17),Calculations!V17,"")</f>
        <v/>
      </c>
      <c r="F17" s="132"/>
      <c r="L17" s="126"/>
      <c r="M17" s="126"/>
    </row>
    <row r="18" spans="2:18" ht="15" customHeight="1" thickBot="1" x14ac:dyDescent="0.25">
      <c r="B18" s="306"/>
      <c r="C18" s="287"/>
      <c r="D18" s="288"/>
      <c r="E18" s="205" t="str">
        <f>IF(ISNUMBER(C18),Calculations!V18,"")</f>
        <v/>
      </c>
      <c r="F18" s="132"/>
      <c r="L18" s="126"/>
      <c r="M18" s="126"/>
      <c r="P18" s="228" t="s">
        <v>70</v>
      </c>
      <c r="Q18" s="232"/>
      <c r="R18" s="230"/>
    </row>
    <row r="19" spans="2:18" ht="15" customHeight="1" x14ac:dyDescent="0.2">
      <c r="B19" s="306"/>
      <c r="C19" s="287"/>
      <c r="D19" s="288"/>
      <c r="E19" s="205" t="str">
        <f>IF(ISNUMBER(C19),Calculations!V19,"")</f>
        <v/>
      </c>
      <c r="F19" s="132"/>
      <c r="L19" s="126"/>
      <c r="M19" s="126"/>
      <c r="P19" s="231" t="s">
        <v>66</v>
      </c>
      <c r="Q19" s="207" t="e">
        <f>Q9*18*Q6/1000/(M3-Q7)/9.81*4/9*((SQRT(M3/1000))/0.0000042811)^2/3600/24</f>
        <v>#DIV/0!</v>
      </c>
      <c r="R19" s="299" t="s">
        <v>61</v>
      </c>
    </row>
    <row r="20" spans="2:18" ht="15" customHeight="1" x14ac:dyDescent="0.2">
      <c r="B20" s="306"/>
      <c r="C20" s="287"/>
      <c r="D20" s="288"/>
      <c r="E20" s="205" t="str">
        <f>IF(ISNUMBER(C20),Calculations!V20,"")</f>
        <v/>
      </c>
      <c r="F20" s="132"/>
      <c r="L20" s="126"/>
      <c r="M20" s="126"/>
      <c r="P20" s="210" t="s">
        <v>86</v>
      </c>
      <c r="Q20" s="198"/>
      <c r="R20" s="300" t="s">
        <v>85</v>
      </c>
    </row>
    <row r="21" spans="2:18" ht="15" customHeight="1" x14ac:dyDescent="0.2">
      <c r="B21" s="306"/>
      <c r="C21" s="287"/>
      <c r="D21" s="288"/>
      <c r="E21" s="205" t="str">
        <f>IF(ISNUMBER(C21),Calculations!V21,"")</f>
        <v/>
      </c>
      <c r="F21" s="132"/>
      <c r="L21" s="126"/>
      <c r="M21" s="126"/>
      <c r="P21" s="210" t="s">
        <v>87</v>
      </c>
      <c r="Q21" s="198"/>
      <c r="R21" s="300" t="s">
        <v>11</v>
      </c>
    </row>
    <row r="22" spans="2:18" ht="15" customHeight="1" thickBot="1" x14ac:dyDescent="0.25">
      <c r="B22" s="306"/>
      <c r="C22" s="287"/>
      <c r="D22" s="288"/>
      <c r="E22" s="205" t="str">
        <f>IF(ISNUMBER(C22),Calculations!V22,"")</f>
        <v/>
      </c>
      <c r="F22" s="132"/>
      <c r="L22" s="126"/>
      <c r="M22" s="126"/>
      <c r="P22" s="211" t="s">
        <v>67</v>
      </c>
      <c r="Q22" s="303" t="e">
        <f>Q20/Q8*HH/h*Q21</f>
        <v>#DIV/0!</v>
      </c>
      <c r="R22" s="209" t="s">
        <v>11</v>
      </c>
    </row>
    <row r="23" spans="2:18" ht="15" customHeight="1" x14ac:dyDescent="0.2">
      <c r="B23" s="306"/>
      <c r="C23" s="287"/>
      <c r="D23" s="288"/>
      <c r="E23" s="205" t="str">
        <f>IF(ISNUMBER(C23),Calculations!V23,"")</f>
        <v/>
      </c>
      <c r="F23" s="132"/>
      <c r="L23" s="126"/>
      <c r="M23" s="126"/>
    </row>
    <row r="24" spans="2:18" ht="15" customHeight="1" x14ac:dyDescent="0.2">
      <c r="B24" s="306"/>
      <c r="C24" s="287"/>
      <c r="D24" s="288"/>
      <c r="E24" s="205" t="str">
        <f>IF(ISNUMBER(C24),Calculations!V24,"")</f>
        <v/>
      </c>
      <c r="F24" s="132"/>
      <c r="L24" s="126"/>
      <c r="M24" s="126"/>
    </row>
    <row r="25" spans="2:18" ht="15" customHeight="1" x14ac:dyDescent="0.2">
      <c r="B25" s="306"/>
      <c r="C25" s="287"/>
      <c r="D25" s="288"/>
      <c r="E25" s="205" t="str">
        <f>IF(ISNUMBER(C25),Calculations!V25,"")</f>
        <v/>
      </c>
      <c r="F25" s="132"/>
      <c r="L25" s="126"/>
      <c r="M25" s="126"/>
    </row>
    <row r="26" spans="2:18" ht="15" customHeight="1" x14ac:dyDescent="0.2">
      <c r="B26" s="306"/>
      <c r="C26" s="287"/>
      <c r="D26" s="288"/>
      <c r="E26" s="205" t="str">
        <f>IF(ISNUMBER(C26),Calculations!V26,"")</f>
        <v/>
      </c>
      <c r="F26" s="132"/>
      <c r="L26" s="126"/>
      <c r="M26" s="126"/>
    </row>
    <row r="27" spans="2:18" ht="15" customHeight="1" x14ac:dyDescent="0.2">
      <c r="B27" s="306"/>
      <c r="C27" s="287"/>
      <c r="D27" s="288"/>
      <c r="E27" s="205" t="str">
        <f>IF(ISNUMBER(C27),Calculations!V27,"")</f>
        <v/>
      </c>
      <c r="F27" s="132"/>
      <c r="L27" s="126"/>
      <c r="M27" s="126"/>
    </row>
    <row r="28" spans="2:18" ht="15" customHeight="1" x14ac:dyDescent="0.2">
      <c r="B28" s="306"/>
      <c r="C28" s="287"/>
      <c r="D28" s="288"/>
      <c r="E28" s="205" t="str">
        <f>IF(ISNUMBER(C28),Calculations!V28,"")</f>
        <v/>
      </c>
      <c r="F28" s="132"/>
      <c r="L28" s="126"/>
      <c r="M28" s="126"/>
    </row>
    <row r="29" spans="2:18" ht="15" customHeight="1" x14ac:dyDescent="0.2">
      <c r="B29" s="306"/>
      <c r="C29" s="287"/>
      <c r="D29" s="288"/>
      <c r="E29" s="205" t="str">
        <f>IF(ISNUMBER(C29),Calculations!V29,"")</f>
        <v/>
      </c>
      <c r="F29" s="132"/>
      <c r="L29" s="126"/>
      <c r="M29" s="126"/>
    </row>
    <row r="30" spans="2:18" ht="15" customHeight="1" x14ac:dyDescent="0.2">
      <c r="B30" s="306"/>
      <c r="C30" s="287"/>
      <c r="D30" s="288"/>
      <c r="E30" s="205" t="str">
        <f>IF(ISNUMBER(C30),Calculations!V30,"")</f>
        <v/>
      </c>
      <c r="F30" s="132"/>
      <c r="L30" s="126"/>
      <c r="M30" s="126"/>
    </row>
    <row r="31" spans="2:18" ht="15" customHeight="1" x14ac:dyDescent="0.2">
      <c r="B31" s="306"/>
      <c r="C31" s="287"/>
      <c r="D31" s="288"/>
      <c r="E31" s="205" t="str">
        <f>IF(ISNUMBER(C31),Calculations!V31,"")</f>
        <v/>
      </c>
      <c r="F31" s="132"/>
      <c r="L31" s="126"/>
      <c r="M31" s="126"/>
    </row>
    <row r="32" spans="2:18" ht="15" customHeight="1" x14ac:dyDescent="0.2">
      <c r="B32" s="306"/>
      <c r="C32" s="287"/>
      <c r="D32" s="288"/>
      <c r="E32" s="205" t="str">
        <f>IF(ISNUMBER(C32),Calculations!V32,"")</f>
        <v/>
      </c>
      <c r="F32" s="132"/>
      <c r="L32" s="126"/>
      <c r="M32" s="126"/>
    </row>
    <row r="33" spans="2:14" ht="15" customHeight="1" x14ac:dyDescent="0.2">
      <c r="B33" s="306"/>
      <c r="C33" s="287"/>
      <c r="D33" s="288"/>
      <c r="E33" s="205" t="str">
        <f>IF(ISNUMBER(C33),Calculations!V33,"")</f>
        <v/>
      </c>
      <c r="F33" s="132"/>
      <c r="L33" s="126"/>
      <c r="M33" s="126"/>
    </row>
    <row r="34" spans="2:14" ht="15" customHeight="1" x14ac:dyDescent="0.2">
      <c r="B34" s="306"/>
      <c r="C34" s="287"/>
      <c r="D34" s="288"/>
      <c r="E34" s="205" t="str">
        <f>IF(ISNUMBER(C34),Calculations!V34,"")</f>
        <v/>
      </c>
      <c r="F34" s="132"/>
      <c r="L34" s="126"/>
      <c r="M34" s="126"/>
    </row>
    <row r="35" spans="2:14" ht="15" customHeight="1" x14ac:dyDescent="0.2">
      <c r="B35" s="306"/>
      <c r="C35" s="287"/>
      <c r="D35" s="288"/>
      <c r="E35" s="205" t="str">
        <f>IF(ISNUMBER(C35),Calculations!V35,"")</f>
        <v/>
      </c>
      <c r="F35" s="132"/>
      <c r="L35" s="126"/>
      <c r="M35" s="126"/>
    </row>
    <row r="36" spans="2:14" ht="15" customHeight="1" x14ac:dyDescent="0.2">
      <c r="B36" s="306"/>
      <c r="C36" s="287"/>
      <c r="D36" s="288"/>
      <c r="E36" s="205" t="str">
        <f>IF(ISNUMBER(C36),Calculations!V36,"")</f>
        <v/>
      </c>
      <c r="F36" s="132"/>
      <c r="L36" s="126"/>
      <c r="M36" s="126"/>
    </row>
    <row r="37" spans="2:14" ht="15" customHeight="1" x14ac:dyDescent="0.2">
      <c r="B37" s="306"/>
      <c r="C37" s="287"/>
      <c r="D37" s="288"/>
      <c r="E37" s="205" t="str">
        <f>IF(ISNUMBER(C37),Calculations!V37,"")</f>
        <v/>
      </c>
      <c r="F37" s="132"/>
      <c r="L37" s="126"/>
      <c r="M37" s="126"/>
    </row>
    <row r="38" spans="2:14" ht="15" customHeight="1" x14ac:dyDescent="0.2">
      <c r="B38" s="306"/>
      <c r="C38" s="287"/>
      <c r="D38" s="288"/>
      <c r="E38" s="205" t="str">
        <f>IF(ISNUMBER(C38),Calculations!V38,"")</f>
        <v/>
      </c>
      <c r="F38" s="132"/>
      <c r="L38" s="126"/>
      <c r="M38" s="126"/>
    </row>
    <row r="39" spans="2:14" ht="15" customHeight="1" x14ac:dyDescent="0.2">
      <c r="B39" s="306"/>
      <c r="C39" s="287"/>
      <c r="D39" s="288"/>
      <c r="E39" s="205" t="str">
        <f>IF(ISNUMBER(C39),Calculations!V39,"")</f>
        <v/>
      </c>
      <c r="F39" s="132"/>
      <c r="L39" s="126"/>
      <c r="M39" s="126"/>
    </row>
    <row r="40" spans="2:14" ht="15" customHeight="1" x14ac:dyDescent="0.2">
      <c r="B40" s="306"/>
      <c r="C40" s="287"/>
      <c r="D40" s="288"/>
      <c r="E40" s="205" t="str">
        <f>IF(ISNUMBER(C40),Calculations!V40,"")</f>
        <v/>
      </c>
      <c r="F40" s="132"/>
      <c r="L40" s="126"/>
      <c r="M40" s="126"/>
    </row>
    <row r="41" spans="2:14" ht="15" customHeight="1" x14ac:dyDescent="0.2">
      <c r="B41" s="306"/>
      <c r="C41" s="287"/>
      <c r="D41" s="288"/>
      <c r="E41" s="205" t="str">
        <f>IF(ISNUMBER(C41),Calculations!V41,"")</f>
        <v/>
      </c>
      <c r="F41" s="132"/>
      <c r="L41" s="126"/>
      <c r="M41" s="126"/>
    </row>
    <row r="42" spans="2:14" ht="15" customHeight="1" x14ac:dyDescent="0.2">
      <c r="B42" s="306"/>
      <c r="C42" s="287"/>
      <c r="D42" s="288"/>
      <c r="E42" s="205" t="str">
        <f>IF(ISNUMBER(C42),Calculations!V42,"")</f>
        <v/>
      </c>
      <c r="F42" s="132"/>
      <c r="L42" s="126"/>
      <c r="M42" s="126"/>
    </row>
    <row r="43" spans="2:14" ht="15" customHeight="1" thickBot="1" x14ac:dyDescent="0.25">
      <c r="B43" s="306"/>
      <c r="C43" s="287"/>
      <c r="D43" s="288"/>
      <c r="E43" s="205" t="str">
        <f>IF(ISNUMBER(C43),Calculations!V43,"")</f>
        <v/>
      </c>
      <c r="F43" s="132"/>
      <c r="L43" s="126"/>
      <c r="M43" s="126"/>
    </row>
    <row r="44" spans="2:14" ht="14.25" x14ac:dyDescent="0.2">
      <c r="B44" s="306"/>
      <c r="C44" s="287"/>
      <c r="D44" s="288"/>
      <c r="E44" s="205" t="str">
        <f>IF(ISNUMBER(C44),Calculations!V44,"")</f>
        <v/>
      </c>
      <c r="F44" s="278" t="s">
        <v>88</v>
      </c>
      <c r="G44" s="250"/>
      <c r="H44" s="250"/>
      <c r="I44" s="251" t="s">
        <v>75</v>
      </c>
      <c r="J44" s="252"/>
      <c r="K44" s="252"/>
      <c r="L44" s="252"/>
      <c r="M44" s="252"/>
      <c r="N44" s="253"/>
    </row>
    <row r="45" spans="2:14" ht="14.25" x14ac:dyDescent="0.2">
      <c r="B45" s="306"/>
      <c r="C45" s="287"/>
      <c r="D45" s="288"/>
      <c r="E45" s="205" t="str">
        <f>IF(ISNUMBER(C45),Calculations!V45,"")</f>
        <v/>
      </c>
      <c r="F45" s="279" t="s">
        <v>89</v>
      </c>
      <c r="G45" s="289"/>
      <c r="H45" s="289"/>
      <c r="I45" s="254" t="s">
        <v>77</v>
      </c>
      <c r="J45" s="289"/>
      <c r="K45" s="289"/>
      <c r="L45" s="289"/>
      <c r="M45" s="289"/>
      <c r="N45" s="290"/>
    </row>
    <row r="46" spans="2:14" ht="15" thickBot="1" x14ac:dyDescent="0.25">
      <c r="B46" s="306"/>
      <c r="C46" s="287"/>
      <c r="D46" s="288"/>
      <c r="E46" s="205" t="str">
        <f>IF(ISNUMBER(C46),Calculations!V46,"")</f>
        <v/>
      </c>
      <c r="F46" s="280"/>
      <c r="G46" s="255"/>
      <c r="H46" s="255"/>
      <c r="I46" s="256"/>
      <c r="J46" s="257"/>
      <c r="K46" s="257"/>
      <c r="L46" s="257"/>
      <c r="M46" s="257"/>
      <c r="N46" s="258"/>
    </row>
    <row r="47" spans="2:14" ht="14.25" x14ac:dyDescent="0.2">
      <c r="B47" s="306"/>
      <c r="C47" s="287"/>
      <c r="D47" s="288"/>
      <c r="E47" s="205" t="str">
        <f>IF(ISNUMBER(C47),Calculations!V47,"")</f>
        <v/>
      </c>
      <c r="F47" s="260" t="s">
        <v>78</v>
      </c>
      <c r="G47" s="259"/>
      <c r="H47" s="259"/>
      <c r="I47" s="260" t="s">
        <v>79</v>
      </c>
      <c r="J47" s="259"/>
      <c r="K47" s="259"/>
      <c r="L47" s="259"/>
      <c r="M47" s="259"/>
      <c r="N47" s="261"/>
    </row>
    <row r="48" spans="2:14" ht="14.25" x14ac:dyDescent="0.2">
      <c r="B48" s="306"/>
      <c r="C48" s="287"/>
      <c r="D48" s="288"/>
      <c r="E48" s="205" t="str">
        <f>IF(ISNUMBER(C48),Calculations!V48,"")</f>
        <v/>
      </c>
      <c r="F48" s="262" t="s">
        <v>90</v>
      </c>
      <c r="G48" s="289"/>
      <c r="H48" s="289"/>
      <c r="I48" s="262" t="s">
        <v>80</v>
      </c>
      <c r="J48" s="289"/>
      <c r="K48" s="289"/>
      <c r="L48" s="289"/>
      <c r="M48" s="289"/>
      <c r="N48" s="290"/>
    </row>
    <row r="49" spans="2:14" ht="15" thickBot="1" x14ac:dyDescent="0.25">
      <c r="B49" s="306"/>
      <c r="C49" s="287"/>
      <c r="D49" s="288"/>
      <c r="E49" s="205" t="str">
        <f>IF(ISNUMBER(C49),Calculations!V49,"")</f>
        <v/>
      </c>
      <c r="F49" s="264"/>
      <c r="G49" s="263"/>
      <c r="H49" s="263"/>
      <c r="I49" s="264" t="s">
        <v>76</v>
      </c>
      <c r="J49" s="263"/>
      <c r="K49" s="263"/>
      <c r="L49" s="263"/>
      <c r="M49" s="263"/>
      <c r="N49" s="265"/>
    </row>
    <row r="50" spans="2:14" ht="14.25" x14ac:dyDescent="0.2">
      <c r="B50" s="306"/>
      <c r="C50" s="287"/>
      <c r="D50" s="288"/>
      <c r="E50" s="205" t="str">
        <f>IF(ISNUMBER(C50),Calculations!V50,"")</f>
        <v/>
      </c>
      <c r="F50" s="272" t="s">
        <v>91</v>
      </c>
      <c r="G50" s="271"/>
      <c r="H50" s="271"/>
      <c r="I50" s="272" t="s">
        <v>94</v>
      </c>
      <c r="J50" s="271"/>
      <c r="K50" s="271"/>
      <c r="L50" s="271"/>
      <c r="M50" s="271"/>
      <c r="N50" s="273"/>
    </row>
    <row r="51" spans="2:14" ht="14.25" x14ac:dyDescent="0.2">
      <c r="B51" s="306"/>
      <c r="C51" s="287"/>
      <c r="D51" s="288"/>
      <c r="E51" s="205" t="str">
        <f>IF(ISNUMBER(C51),Calculations!V51,"")</f>
        <v/>
      </c>
      <c r="F51" s="274" t="s">
        <v>93</v>
      </c>
      <c r="G51" s="291"/>
      <c r="H51" s="291"/>
      <c r="I51" s="274" t="s">
        <v>95</v>
      </c>
      <c r="J51" s="291"/>
      <c r="K51" s="291"/>
      <c r="L51" s="291"/>
      <c r="M51" s="291"/>
      <c r="N51" s="292"/>
    </row>
    <row r="52" spans="2:14" ht="15" thickBot="1" x14ac:dyDescent="0.25">
      <c r="B52" s="306"/>
      <c r="C52" s="287"/>
      <c r="D52" s="288"/>
      <c r="E52" s="205" t="str">
        <f>IF(ISNUMBER(C52),Calculations!V52,"")</f>
        <v/>
      </c>
      <c r="F52" s="276" t="s">
        <v>92</v>
      </c>
      <c r="G52" s="275"/>
      <c r="H52" s="275"/>
      <c r="I52" s="276" t="s">
        <v>92</v>
      </c>
      <c r="J52" s="275"/>
      <c r="K52" s="275"/>
      <c r="L52" s="275"/>
      <c r="M52" s="275"/>
      <c r="N52" s="277"/>
    </row>
    <row r="53" spans="2:14" x14ac:dyDescent="0.2">
      <c r="B53" s="306"/>
      <c r="C53" s="287"/>
      <c r="D53" s="288"/>
      <c r="E53" s="205" t="str">
        <f>IF(ISNUMBER(C53),Calculations!V53,"")</f>
        <v/>
      </c>
    </row>
    <row r="54" spans="2:14" x14ac:dyDescent="0.2">
      <c r="B54" s="306"/>
      <c r="C54" s="287"/>
      <c r="D54" s="288"/>
      <c r="E54" s="205" t="str">
        <f>IF(ISNUMBER(C54),Calculations!V54,"")</f>
        <v/>
      </c>
      <c r="F54" s="134" t="s">
        <v>38</v>
      </c>
    </row>
    <row r="55" spans="2:14" x14ac:dyDescent="0.2">
      <c r="B55" s="306"/>
      <c r="C55" s="287"/>
      <c r="D55" s="288"/>
      <c r="E55" s="205" t="str">
        <f>IF(ISNUMBER(C55),Calculations!V55,"")</f>
        <v/>
      </c>
      <c r="F55" s="135" t="s">
        <v>40</v>
      </c>
    </row>
    <row r="56" spans="2:14" x14ac:dyDescent="0.2">
      <c r="B56" s="306"/>
      <c r="C56" s="287"/>
      <c r="D56" s="288"/>
      <c r="E56" s="205" t="str">
        <f>IF(ISNUMBER(C56),Calculations!V56,"")</f>
        <v/>
      </c>
      <c r="F56" s="136" t="s">
        <v>72</v>
      </c>
    </row>
    <row r="57" spans="2:14" x14ac:dyDescent="0.2">
      <c r="B57" s="306"/>
      <c r="C57" s="287"/>
      <c r="D57" s="288"/>
      <c r="E57" s="205" t="str">
        <f>IF(ISNUMBER(C57),Calculations!V57,"")</f>
        <v/>
      </c>
      <c r="F57" s="136" t="s">
        <v>68</v>
      </c>
    </row>
    <row r="58" spans="2:14" x14ac:dyDescent="0.2">
      <c r="B58" s="306"/>
      <c r="C58" s="287"/>
      <c r="D58" s="288"/>
      <c r="E58" s="205" t="str">
        <f>IF(ISNUMBER(C58),Calculations!V58,"")</f>
        <v/>
      </c>
    </row>
    <row r="59" spans="2:14" x14ac:dyDescent="0.2">
      <c r="B59" s="306"/>
      <c r="C59" s="287"/>
      <c r="D59" s="288"/>
      <c r="E59" s="205" t="str">
        <f>IF(ISNUMBER(C59),Calculations!V59,"")</f>
        <v/>
      </c>
    </row>
    <row r="60" spans="2:14" x14ac:dyDescent="0.2">
      <c r="B60" s="306"/>
      <c r="C60" s="287"/>
      <c r="D60" s="288"/>
      <c r="E60" s="205" t="str">
        <f>IF(ISNUMBER(C60),Calculations!V60,"")</f>
        <v/>
      </c>
    </row>
    <row r="61" spans="2:14" x14ac:dyDescent="0.2">
      <c r="B61" s="306"/>
      <c r="C61" s="287"/>
      <c r="D61" s="288"/>
      <c r="E61" s="205" t="str">
        <f>IF(ISNUMBER(C61),Calculations!V61,"")</f>
        <v/>
      </c>
    </row>
    <row r="62" spans="2:14" x14ac:dyDescent="0.2">
      <c r="B62" s="306"/>
      <c r="C62" s="287"/>
      <c r="D62" s="288"/>
      <c r="E62" s="205" t="str">
        <f>IF(ISNUMBER(C62),Calculations!V62,"")</f>
        <v/>
      </c>
    </row>
    <row r="63" spans="2:14" x14ac:dyDescent="0.2">
      <c r="B63" s="306"/>
      <c r="C63" s="287"/>
      <c r="D63" s="288"/>
      <c r="E63" s="205" t="str">
        <f>IF(ISNUMBER(C63),Calculations!V63,"")</f>
        <v/>
      </c>
    </row>
    <row r="64" spans="2:14" x14ac:dyDescent="0.2">
      <c r="B64" s="306"/>
      <c r="C64" s="287"/>
      <c r="D64" s="288"/>
      <c r="E64" s="205" t="str">
        <f>IF(ISNUMBER(C64),Calculations!V64,"")</f>
        <v/>
      </c>
    </row>
    <row r="65" spans="2:5" x14ac:dyDescent="0.2">
      <c r="B65" s="306"/>
      <c r="C65" s="287"/>
      <c r="D65" s="288"/>
      <c r="E65" s="205" t="str">
        <f>IF(ISNUMBER(C65),Calculations!V65,"")</f>
        <v/>
      </c>
    </row>
    <row r="66" spans="2:5" x14ac:dyDescent="0.2">
      <c r="B66" s="306"/>
      <c r="C66" s="287"/>
      <c r="D66" s="288"/>
      <c r="E66" s="205" t="str">
        <f>IF(ISNUMBER(C66),Calculations!V66,"")</f>
        <v/>
      </c>
    </row>
    <row r="67" spans="2:5" x14ac:dyDescent="0.2">
      <c r="B67" s="306"/>
      <c r="C67" s="287"/>
      <c r="D67" s="288"/>
      <c r="E67" s="205" t="str">
        <f>IF(ISNUMBER(C67),Calculations!V67,"")</f>
        <v/>
      </c>
    </row>
    <row r="68" spans="2:5" x14ac:dyDescent="0.2">
      <c r="B68" s="306"/>
      <c r="C68" s="287"/>
      <c r="D68" s="288"/>
      <c r="E68" s="205" t="str">
        <f>IF(ISNUMBER(C68),Calculations!V68,"")</f>
        <v/>
      </c>
    </row>
    <row r="69" spans="2:5" x14ac:dyDescent="0.2">
      <c r="B69" s="306"/>
      <c r="C69" s="287"/>
      <c r="D69" s="288"/>
      <c r="E69" s="205" t="str">
        <f>IF(ISNUMBER(C69),Calculations!V69,"")</f>
        <v/>
      </c>
    </row>
    <row r="70" spans="2:5" x14ac:dyDescent="0.2">
      <c r="B70" s="306"/>
      <c r="C70" s="287"/>
      <c r="D70" s="288"/>
      <c r="E70" s="205" t="str">
        <f>IF(ISNUMBER(C70),Calculations!V70,"")</f>
        <v/>
      </c>
    </row>
    <row r="71" spans="2:5" x14ac:dyDescent="0.2">
      <c r="B71" s="306"/>
      <c r="C71" s="287"/>
      <c r="D71" s="288"/>
      <c r="E71" s="205" t="str">
        <f>IF(ISNUMBER(C71),Calculations!V71,"")</f>
        <v/>
      </c>
    </row>
    <row r="72" spans="2:5" x14ac:dyDescent="0.2">
      <c r="B72" s="306"/>
      <c r="C72" s="287"/>
      <c r="D72" s="288"/>
      <c r="E72" s="205" t="str">
        <f>IF(ISNUMBER(C72),Calculations!V72,"")</f>
        <v/>
      </c>
    </row>
    <row r="73" spans="2:5" x14ac:dyDescent="0.2">
      <c r="B73" s="306"/>
      <c r="C73" s="287"/>
      <c r="D73" s="288"/>
      <c r="E73" s="205" t="str">
        <f>IF(ISNUMBER(C73),Calculations!V73,"")</f>
        <v/>
      </c>
    </row>
    <row r="74" spans="2:5" x14ac:dyDescent="0.2">
      <c r="B74" s="306"/>
      <c r="C74" s="287"/>
      <c r="D74" s="288"/>
      <c r="E74" s="205" t="str">
        <f>IF(ISNUMBER(C74),Calculations!V74,"")</f>
        <v/>
      </c>
    </row>
    <row r="75" spans="2:5" x14ac:dyDescent="0.2">
      <c r="B75" s="306"/>
      <c r="C75" s="287"/>
      <c r="D75" s="288"/>
      <c r="E75" s="205" t="str">
        <f>IF(ISNUMBER(C75),Calculations!V75,"")</f>
        <v/>
      </c>
    </row>
    <row r="76" spans="2:5" x14ac:dyDescent="0.2">
      <c r="B76" s="306"/>
      <c r="C76" s="287"/>
      <c r="D76" s="288"/>
      <c r="E76" s="205" t="str">
        <f>IF(ISNUMBER(C76),Calculations!V76,"")</f>
        <v/>
      </c>
    </row>
    <row r="77" spans="2:5" x14ac:dyDescent="0.2">
      <c r="B77" s="306"/>
      <c r="C77" s="287"/>
      <c r="D77" s="288"/>
      <c r="E77" s="205" t="str">
        <f>IF(ISNUMBER(C77),Calculations!V77,"")</f>
        <v/>
      </c>
    </row>
    <row r="78" spans="2:5" x14ac:dyDescent="0.2">
      <c r="B78" s="306"/>
      <c r="C78" s="287"/>
      <c r="D78" s="288"/>
      <c r="E78" s="205" t="str">
        <f>IF(ISNUMBER(C78),Calculations!V78,"")</f>
        <v/>
      </c>
    </row>
    <row r="79" spans="2:5" x14ac:dyDescent="0.2">
      <c r="B79" s="306"/>
      <c r="C79" s="287"/>
      <c r="D79" s="288"/>
      <c r="E79" s="205" t="str">
        <f>IF(ISNUMBER(C79),Calculations!V79,"")</f>
        <v/>
      </c>
    </row>
    <row r="80" spans="2:5" x14ac:dyDescent="0.2">
      <c r="B80" s="306"/>
      <c r="C80" s="287"/>
      <c r="D80" s="288"/>
      <c r="E80" s="205" t="str">
        <f>IF(ISNUMBER(C80),Calculations!V80,"")</f>
        <v/>
      </c>
    </row>
    <row r="81" spans="2:25" x14ac:dyDescent="0.2">
      <c r="B81" s="306"/>
      <c r="C81" s="287"/>
      <c r="D81" s="288"/>
      <c r="E81" s="205" t="str">
        <f>IF(ISNUMBER(C81),Calculations!V81,"")</f>
        <v/>
      </c>
    </row>
    <row r="82" spans="2:25" x14ac:dyDescent="0.2">
      <c r="B82" s="306"/>
      <c r="C82" s="287"/>
      <c r="D82" s="288"/>
      <c r="E82" s="205" t="str">
        <f>IF(ISNUMBER(C82),Calculations!V82,"")</f>
        <v/>
      </c>
    </row>
    <row r="83" spans="2:25" x14ac:dyDescent="0.2">
      <c r="B83" s="306"/>
      <c r="C83" s="287"/>
      <c r="D83" s="288"/>
      <c r="E83" s="205" t="str">
        <f>IF(ISNUMBER(C83),Calculations!V83,"")</f>
        <v/>
      </c>
    </row>
    <row r="84" spans="2:25" x14ac:dyDescent="0.2">
      <c r="B84" s="306"/>
      <c r="C84" s="287"/>
      <c r="D84" s="288"/>
      <c r="E84" s="205" t="str">
        <f>IF(ISNUMBER(C84),Calculations!V84,"")</f>
        <v/>
      </c>
    </row>
    <row r="85" spans="2:25" x14ac:dyDescent="0.2">
      <c r="B85" s="306"/>
      <c r="C85" s="287"/>
      <c r="D85" s="288"/>
      <c r="E85" s="205" t="str">
        <f>IF(ISNUMBER(C85),Calculations!V85,"")</f>
        <v/>
      </c>
    </row>
    <row r="86" spans="2:25" x14ac:dyDescent="0.2">
      <c r="B86" s="306"/>
      <c r="C86" s="287"/>
      <c r="D86" s="288"/>
      <c r="E86" s="205" t="str">
        <f>IF(ISNUMBER(C86),Calculations!V86,"")</f>
        <v/>
      </c>
    </row>
    <row r="87" spans="2:25" x14ac:dyDescent="0.2">
      <c r="B87" s="306"/>
      <c r="C87" s="287"/>
      <c r="D87" s="288"/>
      <c r="E87" s="205" t="str">
        <f>IF(ISNUMBER(C87),Calculations!V87,"")</f>
        <v/>
      </c>
    </row>
    <row r="88" spans="2:25" x14ac:dyDescent="0.2">
      <c r="B88" s="306"/>
      <c r="C88" s="287"/>
      <c r="D88" s="288"/>
      <c r="E88" s="205" t="str">
        <f>IF(ISNUMBER(C88),Calculations!V88,"")</f>
        <v/>
      </c>
    </row>
    <row r="89" spans="2:25" x14ac:dyDescent="0.2">
      <c r="B89" s="306"/>
      <c r="C89" s="287"/>
      <c r="D89" s="288"/>
      <c r="E89" s="205" t="str">
        <f>IF(ISNUMBER(C89),Calculations!V89,"")</f>
        <v/>
      </c>
    </row>
    <row r="90" spans="2:25" x14ac:dyDescent="0.2">
      <c r="B90" s="306"/>
      <c r="C90" s="287"/>
      <c r="D90" s="288"/>
      <c r="E90" s="205" t="str">
        <f>IF(ISNUMBER(C90),Calculations!V90,"")</f>
        <v/>
      </c>
    </row>
    <row r="91" spans="2:25" x14ac:dyDescent="0.2">
      <c r="B91" s="306"/>
      <c r="C91" s="287"/>
      <c r="D91" s="288"/>
      <c r="E91" s="205" t="str">
        <f>IF(ISNUMBER(C91),Calculations!V91,"")</f>
        <v/>
      </c>
    </row>
    <row r="92" spans="2:25" x14ac:dyDescent="0.2">
      <c r="B92" s="306"/>
      <c r="C92" s="287"/>
      <c r="D92" s="288"/>
      <c r="E92" s="205" t="str">
        <f>IF(ISNUMBER(C92),Calculations!V92,"")</f>
        <v/>
      </c>
    </row>
    <row r="93" spans="2:25" x14ac:dyDescent="0.2">
      <c r="B93" s="306"/>
      <c r="C93" s="287"/>
      <c r="D93" s="288"/>
      <c r="E93" s="205" t="str">
        <f>IF(ISNUMBER(C93),Calculations!V93,"")</f>
        <v/>
      </c>
    </row>
    <row r="94" spans="2:25" x14ac:dyDescent="0.2">
      <c r="B94" s="306"/>
      <c r="C94" s="287"/>
      <c r="D94" s="288"/>
      <c r="E94" s="205" t="str">
        <f>IF(ISNUMBER(C94),Calculations!V94,"")</f>
        <v/>
      </c>
      <c r="O94" s="127"/>
      <c r="P94" s="233"/>
      <c r="Y94" s="234"/>
    </row>
    <row r="95" spans="2:25" x14ac:dyDescent="0.2">
      <c r="B95" s="306"/>
      <c r="C95" s="287"/>
      <c r="D95" s="288"/>
      <c r="E95" s="205" t="str">
        <f>IF(ISNUMBER(C95),Calculations!V95,"")</f>
        <v/>
      </c>
      <c r="Y95" s="234"/>
    </row>
    <row r="96" spans="2:25" x14ac:dyDescent="0.2">
      <c r="B96" s="306"/>
      <c r="C96" s="287"/>
      <c r="D96" s="288"/>
      <c r="E96" s="205" t="str">
        <f>IF(ISNUMBER(C96),Calculations!V96,"")</f>
        <v/>
      </c>
      <c r="Y96" s="234"/>
    </row>
    <row r="97" spans="2:5" x14ac:dyDescent="0.2">
      <c r="B97" s="306"/>
      <c r="C97" s="287"/>
      <c r="D97" s="288"/>
      <c r="E97" s="205" t="str">
        <f>IF(ISNUMBER(C97),Calculations!V97,"")</f>
        <v/>
      </c>
    </row>
    <row r="98" spans="2:5" x14ac:dyDescent="0.2">
      <c r="B98" s="306"/>
      <c r="C98" s="287"/>
      <c r="D98" s="288"/>
      <c r="E98" s="205" t="str">
        <f>IF(ISNUMBER(C98),Calculations!V98,"")</f>
        <v/>
      </c>
    </row>
    <row r="99" spans="2:5" x14ac:dyDescent="0.2">
      <c r="B99" s="306"/>
      <c r="C99" s="287"/>
      <c r="D99" s="288"/>
      <c r="E99" s="205" t="str">
        <f>IF(ISNUMBER(C99),Calculations!V99,"")</f>
        <v/>
      </c>
    </row>
    <row r="100" spans="2:5" x14ac:dyDescent="0.2">
      <c r="B100" s="306"/>
      <c r="C100" s="287"/>
      <c r="D100" s="288"/>
      <c r="E100" s="205" t="str">
        <f>IF(ISNUMBER(C100),Calculations!V100,"")</f>
        <v/>
      </c>
    </row>
    <row r="101" spans="2:5" x14ac:dyDescent="0.2">
      <c r="B101" s="306"/>
      <c r="C101" s="287"/>
      <c r="D101" s="288"/>
      <c r="E101" s="205" t="str">
        <f>IF(ISNUMBER(C101),Calculations!V101,"")</f>
        <v/>
      </c>
    </row>
    <row r="102" spans="2:5" x14ac:dyDescent="0.2">
      <c r="B102" s="306"/>
      <c r="C102" s="287"/>
      <c r="D102" s="288"/>
      <c r="E102" s="205" t="str">
        <f>IF(ISNUMBER(C102),Calculations!V102,"")</f>
        <v/>
      </c>
    </row>
    <row r="103" spans="2:5" x14ac:dyDescent="0.2">
      <c r="B103" s="306"/>
      <c r="C103" s="287"/>
      <c r="D103" s="288"/>
      <c r="E103" s="205" t="str">
        <f>IF(ISNUMBER(C103),Calculations!V103,"")</f>
        <v/>
      </c>
    </row>
    <row r="104" spans="2:5" x14ac:dyDescent="0.2">
      <c r="B104" s="306"/>
      <c r="C104" s="287"/>
      <c r="D104" s="288"/>
      <c r="E104" s="205" t="str">
        <f>IF(ISNUMBER(C104),Calculations!V104,"")</f>
        <v/>
      </c>
    </row>
    <row r="105" spans="2:5" x14ac:dyDescent="0.2">
      <c r="B105" s="306"/>
      <c r="C105" s="287"/>
      <c r="D105" s="288"/>
      <c r="E105" s="205" t="str">
        <f>IF(ISNUMBER(C105),Calculations!V105,"")</f>
        <v/>
      </c>
    </row>
    <row r="106" spans="2:5" x14ac:dyDescent="0.2">
      <c r="B106" s="306"/>
      <c r="C106" s="287"/>
      <c r="D106" s="288"/>
      <c r="E106" s="205" t="str">
        <f>IF(ISNUMBER(C106),Calculations!V106,"")</f>
        <v/>
      </c>
    </row>
    <row r="107" spans="2:5" x14ac:dyDescent="0.2">
      <c r="B107" s="306"/>
      <c r="C107" s="287"/>
      <c r="D107" s="288"/>
      <c r="E107" s="205" t="str">
        <f>IF(ISNUMBER(C107),Calculations!V107,"")</f>
        <v/>
      </c>
    </row>
    <row r="108" spans="2:5" x14ac:dyDescent="0.2">
      <c r="B108" s="306"/>
      <c r="C108" s="287"/>
      <c r="D108" s="288"/>
      <c r="E108" s="205" t="str">
        <f>IF(ISNUMBER(C108),Calculations!V108,"")</f>
        <v/>
      </c>
    </row>
    <row r="109" spans="2:5" x14ac:dyDescent="0.2">
      <c r="B109" s="306"/>
      <c r="C109" s="287"/>
      <c r="D109" s="288"/>
      <c r="E109" s="205" t="str">
        <f>IF(ISNUMBER(C109),Calculations!V109,"")</f>
        <v/>
      </c>
    </row>
    <row r="110" spans="2:5" ht="13.5" thickBot="1" x14ac:dyDescent="0.25">
      <c r="B110" s="307"/>
      <c r="C110" s="293"/>
      <c r="D110" s="294"/>
      <c r="E110" s="244" t="str">
        <f>IF(ISNUMBER(C110),Calculations!V110,"")</f>
        <v/>
      </c>
    </row>
    <row r="118" spans="7:11" x14ac:dyDescent="0.2">
      <c r="I118" s="133"/>
      <c r="J118" s="133"/>
      <c r="K118" s="133"/>
    </row>
    <row r="119" spans="7:11" x14ac:dyDescent="0.2">
      <c r="I119" s="133"/>
      <c r="J119" s="133"/>
      <c r="K119" s="133"/>
    </row>
    <row r="120" spans="7:11" x14ac:dyDescent="0.2">
      <c r="I120" s="133"/>
      <c r="J120" s="133"/>
      <c r="K120" s="133"/>
    </row>
    <row r="121" spans="7:11" x14ac:dyDescent="0.2">
      <c r="I121" s="133"/>
      <c r="J121" s="133"/>
      <c r="K121" s="133"/>
    </row>
    <row r="122" spans="7:11" x14ac:dyDescent="0.2">
      <c r="I122" s="133"/>
      <c r="J122" s="133"/>
      <c r="K122" s="133"/>
    </row>
    <row r="123" spans="7:11" x14ac:dyDescent="0.2">
      <c r="I123" s="133"/>
      <c r="J123" s="133"/>
      <c r="K123" s="133"/>
    </row>
    <row r="124" spans="7:11" x14ac:dyDescent="0.2">
      <c r="I124" s="133"/>
      <c r="J124" s="133"/>
      <c r="K124" s="133"/>
    </row>
    <row r="125" spans="7:11" x14ac:dyDescent="0.2">
      <c r="I125" s="133"/>
      <c r="J125" s="133"/>
      <c r="K125" s="133"/>
    </row>
    <row r="126" spans="7:11" x14ac:dyDescent="0.2">
      <c r="G126" s="133"/>
      <c r="H126" s="133"/>
      <c r="I126" s="133"/>
      <c r="J126" s="133"/>
      <c r="K126" s="133"/>
    </row>
    <row r="127" spans="7:11" x14ac:dyDescent="0.2">
      <c r="G127" s="133"/>
      <c r="H127" s="133"/>
      <c r="I127" s="133"/>
      <c r="J127" s="133"/>
      <c r="K127" s="133"/>
    </row>
    <row r="155" spans="7:11" x14ac:dyDescent="0.2">
      <c r="G155" s="235"/>
      <c r="H155" s="235"/>
      <c r="I155" s="235"/>
      <c r="J155" s="235"/>
      <c r="K155" s="235"/>
    </row>
    <row r="156" spans="7:11" x14ac:dyDescent="0.2">
      <c r="G156" s="235"/>
      <c r="H156" s="235"/>
      <c r="I156" s="235"/>
      <c r="J156" s="235"/>
      <c r="K156" s="235"/>
    </row>
    <row r="186" spans="14:14" x14ac:dyDescent="0.2">
      <c r="N186" s="127"/>
    </row>
    <row r="187" spans="14:14" x14ac:dyDescent="0.2">
      <c r="N187" s="127"/>
    </row>
    <row r="188" spans="14:14" x14ac:dyDescent="0.2">
      <c r="N188" s="127"/>
    </row>
    <row r="189" spans="14:14" x14ac:dyDescent="0.2">
      <c r="N189" s="127"/>
    </row>
    <row r="190" spans="14:14" x14ac:dyDescent="0.2">
      <c r="N190" s="127"/>
    </row>
    <row r="191" spans="14:14" x14ac:dyDescent="0.2">
      <c r="N191" s="127"/>
    </row>
    <row r="192" spans="14:14" x14ac:dyDescent="0.2">
      <c r="N192" s="127"/>
    </row>
    <row r="193" spans="14:14" x14ac:dyDescent="0.2">
      <c r="N193" s="127"/>
    </row>
    <row r="194" spans="14:14" x14ac:dyDescent="0.2">
      <c r="N194" s="127"/>
    </row>
    <row r="195" spans="14:14" x14ac:dyDescent="0.2">
      <c r="N195" s="127"/>
    </row>
    <row r="196" spans="14:14" x14ac:dyDescent="0.2">
      <c r="N196" s="127"/>
    </row>
    <row r="197" spans="14:14" x14ac:dyDescent="0.2">
      <c r="N197" s="127"/>
    </row>
    <row r="198" spans="14:14" x14ac:dyDescent="0.2">
      <c r="N198" s="127"/>
    </row>
    <row r="199" spans="14:14" x14ac:dyDescent="0.2">
      <c r="N199" s="127"/>
    </row>
    <row r="200" spans="14:14" x14ac:dyDescent="0.2">
      <c r="N200" s="127"/>
    </row>
    <row r="201" spans="14:14" x14ac:dyDescent="0.2">
      <c r="N201" s="127"/>
    </row>
    <row r="202" spans="14:14" x14ac:dyDescent="0.2">
      <c r="N202" s="127"/>
    </row>
    <row r="203" spans="14:14" x14ac:dyDescent="0.2">
      <c r="N203" s="127"/>
    </row>
    <row r="204" spans="14:14" x14ac:dyDescent="0.2">
      <c r="N204" s="127"/>
    </row>
    <row r="205" spans="14:14" x14ac:dyDescent="0.2">
      <c r="N205" s="127"/>
    </row>
    <row r="206" spans="14:14" x14ac:dyDescent="0.2">
      <c r="N206" s="127"/>
    </row>
    <row r="207" spans="14:14" x14ac:dyDescent="0.2">
      <c r="N207" s="127"/>
    </row>
    <row r="208" spans="14:14" x14ac:dyDescent="0.2">
      <c r="N208" s="127"/>
    </row>
    <row r="209" spans="13:14" x14ac:dyDescent="0.2">
      <c r="N209" s="127"/>
    </row>
    <row r="210" spans="13:14" x14ac:dyDescent="0.2">
      <c r="N210" s="127"/>
    </row>
    <row r="211" spans="13:14" x14ac:dyDescent="0.2">
      <c r="N211" s="127"/>
    </row>
    <row r="212" spans="13:14" x14ac:dyDescent="0.2">
      <c r="N212" s="127"/>
    </row>
    <row r="213" spans="13:14" x14ac:dyDescent="0.2">
      <c r="N213" s="127"/>
    </row>
    <row r="214" spans="13:14" x14ac:dyDescent="0.2">
      <c r="N214" s="127"/>
    </row>
    <row r="215" spans="13:14" x14ac:dyDescent="0.2">
      <c r="N215" s="127"/>
    </row>
    <row r="216" spans="13:14" x14ac:dyDescent="0.2">
      <c r="N216" s="127"/>
    </row>
    <row r="217" spans="13:14" x14ac:dyDescent="0.2">
      <c r="N217" s="127"/>
    </row>
    <row r="218" spans="13:14" x14ac:dyDescent="0.2">
      <c r="N218" s="127"/>
    </row>
    <row r="219" spans="13:14" x14ac:dyDescent="0.2">
      <c r="N219" s="127"/>
    </row>
    <row r="220" spans="13:14" x14ac:dyDescent="0.2">
      <c r="N220" s="127"/>
    </row>
    <row r="221" spans="13:14" x14ac:dyDescent="0.2">
      <c r="N221" s="127"/>
    </row>
    <row r="222" spans="13:14" x14ac:dyDescent="0.2">
      <c r="N222" s="127"/>
    </row>
    <row r="223" spans="13:14" x14ac:dyDescent="0.2">
      <c r="M223" s="127"/>
    </row>
    <row r="224" spans="13:14" x14ac:dyDescent="0.2">
      <c r="M224" s="127"/>
    </row>
    <row r="225" spans="13:13" x14ac:dyDescent="0.2">
      <c r="M225" s="127"/>
    </row>
    <row r="226" spans="13:13" x14ac:dyDescent="0.2">
      <c r="M226" s="127"/>
    </row>
    <row r="227" spans="13:13" x14ac:dyDescent="0.2">
      <c r="M227" s="127"/>
    </row>
    <row r="228" spans="13:13" x14ac:dyDescent="0.2">
      <c r="M228" s="127"/>
    </row>
    <row r="229" spans="13:13" x14ac:dyDescent="0.2">
      <c r="M229" s="127"/>
    </row>
    <row r="230" spans="13:13" x14ac:dyDescent="0.2">
      <c r="M230" s="127"/>
    </row>
    <row r="231" spans="13:13" x14ac:dyDescent="0.2">
      <c r="M231" s="127"/>
    </row>
    <row r="232" spans="13:13" x14ac:dyDescent="0.2">
      <c r="M232" s="127"/>
    </row>
    <row r="233" spans="13:13" x14ac:dyDescent="0.2">
      <c r="M233" s="127"/>
    </row>
    <row r="234" spans="13:13" x14ac:dyDescent="0.2">
      <c r="M234" s="127"/>
    </row>
    <row r="235" spans="13:13" x14ac:dyDescent="0.2">
      <c r="M235" s="127"/>
    </row>
  </sheetData>
  <sheetProtection password="CB45" sheet="1" objects="1" scenarios="1"/>
  <mergeCells count="2">
    <mergeCell ref="B7:B110"/>
    <mergeCell ref="B2:E4"/>
  </mergeCells>
  <phoneticPr fontId="0" type="noConversion"/>
  <dataValidations count="4">
    <dataValidation type="decimal" errorStyle="warning" operator="greaterThanOrEqual" allowBlank="1" showInputMessage="1" showErrorMessage="1" error="Diameter should be larger then previous" sqref="C10:C110" xr:uid="{00000000-0002-0000-0000-000000000000}">
      <formula1>C9</formula1>
    </dataValidation>
    <dataValidation type="decimal" operator="greaterThanOrEqual" allowBlank="1" showInputMessage="1" showErrorMessage="1" error="Use a cumulative size distribution" sqref="D41:D110" xr:uid="{00000000-0002-0000-0000-000001000000}">
      <formula1>D40</formula1>
    </dataValidation>
    <dataValidation type="decimal" operator="greaterThan" allowBlank="1" showInputMessage="1" showErrorMessage="1" error="Should be &gt; 0" sqref="C9" xr:uid="{00000000-0002-0000-0000-000002000000}">
      <formula1>0</formula1>
    </dataValidation>
    <dataValidation type="decimal" operator="greaterThan" allowBlank="1" showInputMessage="1" showErrorMessage="1" error="Density in kg/m3" sqref="J3 M3" xr:uid="{00000000-0002-0000-0000-000003000000}">
      <formula1>100</formula1>
    </dataValidation>
  </dataValidations>
  <pageMargins left="0.45" right="0.28999999999999998" top="1" bottom="1" header="0.5" footer="0.5"/>
  <pageSetup paperSize="9" scale="53"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AS136"/>
  <sheetViews>
    <sheetView zoomScale="75" workbookViewId="0"/>
  </sheetViews>
  <sheetFormatPr defaultRowHeight="12.75" x14ac:dyDescent="0.2"/>
  <cols>
    <col min="9" max="9" width="10.42578125" bestFit="1" customWidth="1"/>
    <col min="24" max="24" width="12.28515625" bestFit="1" customWidth="1"/>
    <col min="42" max="42" width="13.28515625" bestFit="1" customWidth="1"/>
  </cols>
  <sheetData>
    <row r="1" spans="1:45" ht="13.5" thickBot="1" x14ac:dyDescent="0.25"/>
    <row r="2" spans="1:45" ht="13.5" thickBot="1" x14ac:dyDescent="0.25">
      <c r="H2" s="1"/>
      <c r="L2" s="2"/>
      <c r="Q2" s="75"/>
      <c r="R2" s="76" t="s">
        <v>24</v>
      </c>
      <c r="S2" s="77">
        <v>4.25</v>
      </c>
      <c r="AA2" s="2"/>
      <c r="AF2" s="75"/>
      <c r="AG2" s="76" t="s">
        <v>24</v>
      </c>
      <c r="AH2" s="77">
        <v>4.25</v>
      </c>
    </row>
    <row r="3" spans="1:45" ht="16.5" thickBot="1" x14ac:dyDescent="0.3">
      <c r="B3" s="3"/>
      <c r="C3" s="8"/>
      <c r="D3" s="4"/>
      <c r="E3" s="5"/>
      <c r="F3" s="5"/>
      <c r="G3" s="3"/>
      <c r="H3" s="3"/>
      <c r="I3" s="141" t="s">
        <v>45</v>
      </c>
      <c r="J3" s="142">
        <f>rs</f>
        <v>8900</v>
      </c>
      <c r="K3" s="2"/>
      <c r="L3" s="2"/>
      <c r="M3" s="2"/>
      <c r="N3" s="2"/>
      <c r="O3" s="2"/>
      <c r="Q3" s="78"/>
      <c r="R3" s="241" t="s">
        <v>73</v>
      </c>
      <c r="S3" s="242">
        <v>1.5</v>
      </c>
      <c r="X3" s="145" t="s">
        <v>43</v>
      </c>
      <c r="Y3" s="146">
        <f>SWeRF!M3</f>
        <v>0</v>
      </c>
      <c r="Z3" s="2"/>
      <c r="AA3" s="2"/>
      <c r="AB3" s="2"/>
      <c r="AC3" s="2"/>
      <c r="AD3" s="2"/>
      <c r="AF3" s="78"/>
      <c r="AG3" s="241" t="s">
        <v>73</v>
      </c>
      <c r="AH3" s="242">
        <v>1.5</v>
      </c>
    </row>
    <row r="4" spans="1:45" ht="18.75" thickBot="1" x14ac:dyDescent="0.3">
      <c r="A4" s="18" t="s">
        <v>18</v>
      </c>
      <c r="B4" s="19"/>
      <c r="C4" s="19"/>
      <c r="D4" s="20"/>
      <c r="E4" s="21"/>
      <c r="F4" s="21"/>
      <c r="G4" s="22"/>
      <c r="H4" s="151"/>
      <c r="I4" s="40" t="s">
        <v>44</v>
      </c>
      <c r="J4" s="41"/>
      <c r="K4" s="41"/>
      <c r="L4" s="41"/>
      <c r="M4" s="42"/>
      <c r="N4" s="59"/>
      <c r="O4" s="58" t="s">
        <v>6</v>
      </c>
      <c r="P4" s="57"/>
      <c r="Q4" s="65"/>
      <c r="R4" s="66" t="s">
        <v>82</v>
      </c>
      <c r="S4" s="267" t="s">
        <v>83</v>
      </c>
      <c r="T4" s="66"/>
      <c r="U4" s="66"/>
      <c r="V4" s="67"/>
      <c r="X4" s="143" t="s">
        <v>42</v>
      </c>
      <c r="Y4" s="144"/>
      <c r="Z4" s="41"/>
      <c r="AA4" s="41"/>
      <c r="AB4" s="42"/>
      <c r="AC4" s="59"/>
      <c r="AD4" s="58" t="s">
        <v>6</v>
      </c>
      <c r="AE4" s="57"/>
      <c r="AF4" s="243" t="s">
        <v>25</v>
      </c>
      <c r="AG4" s="66"/>
      <c r="AH4" s="67"/>
    </row>
    <row r="5" spans="1:45" ht="16.5" thickBot="1" x14ac:dyDescent="0.3">
      <c r="A5" s="43" t="s">
        <v>3</v>
      </c>
      <c r="B5" s="23" t="s">
        <v>16</v>
      </c>
      <c r="C5" s="24" t="s">
        <v>7</v>
      </c>
      <c r="D5" s="25" t="s">
        <v>19</v>
      </c>
      <c r="E5" s="24" t="s">
        <v>7</v>
      </c>
      <c r="F5" s="24" t="s">
        <v>2</v>
      </c>
      <c r="G5" s="46" t="s">
        <v>22</v>
      </c>
      <c r="H5" s="148"/>
      <c r="I5" s="43" t="s">
        <v>16</v>
      </c>
      <c r="J5" s="44" t="s">
        <v>19</v>
      </c>
      <c r="K5" s="24" t="s">
        <v>7</v>
      </c>
      <c r="L5" s="45" t="s">
        <v>7</v>
      </c>
      <c r="M5" s="46" t="s">
        <v>22</v>
      </c>
      <c r="N5" s="10" t="s">
        <v>6</v>
      </c>
      <c r="O5" s="12" t="s">
        <v>6</v>
      </c>
      <c r="P5" s="11"/>
      <c r="Q5" s="65" t="s">
        <v>81</v>
      </c>
      <c r="R5" s="66"/>
      <c r="S5" s="67"/>
      <c r="T5" s="65" t="s">
        <v>16</v>
      </c>
      <c r="U5" s="66"/>
      <c r="V5" s="67"/>
      <c r="X5" s="43" t="s">
        <v>16</v>
      </c>
      <c r="Y5" s="44" t="s">
        <v>19</v>
      </c>
      <c r="Z5" s="24" t="s">
        <v>7</v>
      </c>
      <c r="AA5" s="45" t="s">
        <v>7</v>
      </c>
      <c r="AB5" s="46" t="s">
        <v>22</v>
      </c>
      <c r="AC5" s="10" t="s">
        <v>6</v>
      </c>
      <c r="AD5" s="12" t="s">
        <v>6</v>
      </c>
      <c r="AE5" s="11"/>
      <c r="AF5" s="68"/>
      <c r="AG5" s="69"/>
      <c r="AH5" s="71"/>
      <c r="AJ5" s="152" t="s">
        <v>47</v>
      </c>
      <c r="AK5" s="153">
        <f>AK6*3600</f>
        <v>0</v>
      </c>
      <c r="AL5" s="154" t="s">
        <v>48</v>
      </c>
      <c r="AM5" s="155"/>
      <c r="AN5" s="155"/>
      <c r="AO5" s="156"/>
      <c r="AP5" s="157" t="s">
        <v>49</v>
      </c>
      <c r="AQ5" s="158"/>
    </row>
    <row r="6" spans="1:45" ht="13.5" thickBot="1" x14ac:dyDescent="0.25">
      <c r="A6" s="26"/>
      <c r="B6" s="27"/>
      <c r="C6" s="28" t="s">
        <v>20</v>
      </c>
      <c r="D6" s="29" t="s">
        <v>0</v>
      </c>
      <c r="E6" s="28" t="s">
        <v>20</v>
      </c>
      <c r="F6" s="28" t="s">
        <v>5</v>
      </c>
      <c r="G6" s="50" t="s">
        <v>17</v>
      </c>
      <c r="H6" s="148"/>
      <c r="I6" s="47"/>
      <c r="J6" s="48" t="s">
        <v>0</v>
      </c>
      <c r="K6" s="28" t="s">
        <v>4</v>
      </c>
      <c r="L6" s="49" t="s">
        <v>4</v>
      </c>
      <c r="M6" s="50" t="s">
        <v>17</v>
      </c>
      <c r="N6" s="7" t="s">
        <v>8</v>
      </c>
      <c r="O6" s="14" t="s">
        <v>21</v>
      </c>
      <c r="P6" s="13" t="s">
        <v>17</v>
      </c>
      <c r="Q6" s="62"/>
      <c r="R6" s="60"/>
      <c r="S6" s="114"/>
      <c r="T6" s="62"/>
      <c r="U6" s="60"/>
      <c r="V6" s="114"/>
      <c r="X6" s="47"/>
      <c r="Y6" s="48" t="s">
        <v>0</v>
      </c>
      <c r="Z6" s="28" t="s">
        <v>4</v>
      </c>
      <c r="AA6" s="49" t="s">
        <v>4</v>
      </c>
      <c r="AB6" s="50" t="s">
        <v>23</v>
      </c>
      <c r="AC6" s="7" t="s">
        <v>8</v>
      </c>
      <c r="AD6" s="14" t="s">
        <v>21</v>
      </c>
      <c r="AE6" s="13" t="s">
        <v>17</v>
      </c>
      <c r="AF6" s="62"/>
      <c r="AG6" s="60"/>
      <c r="AH6" s="114"/>
      <c r="AJ6" s="159" t="s">
        <v>50</v>
      </c>
      <c r="AK6" s="160">
        <f>SWeRF!Q13*24</f>
        <v>0</v>
      </c>
      <c r="AL6" s="161"/>
      <c r="AM6" s="161"/>
      <c r="AN6" s="162" t="s">
        <v>51</v>
      </c>
      <c r="AO6" s="163"/>
      <c r="AP6" s="164" t="s">
        <v>35</v>
      </c>
      <c r="AQ6" s="266" t="s">
        <v>17</v>
      </c>
    </row>
    <row r="7" spans="1:45" ht="15" thickBot="1" x14ac:dyDescent="0.3">
      <c r="A7" s="30"/>
      <c r="B7" s="31"/>
      <c r="C7" s="32" t="s">
        <v>9</v>
      </c>
      <c r="D7" s="31"/>
      <c r="E7" s="31"/>
      <c r="F7" s="31"/>
      <c r="G7" s="33"/>
      <c r="H7" s="150"/>
      <c r="I7" s="51"/>
      <c r="J7" s="32"/>
      <c r="K7" s="32" t="s">
        <v>21</v>
      </c>
      <c r="L7" s="52"/>
      <c r="M7" s="53"/>
      <c r="N7" s="15"/>
      <c r="O7" s="16"/>
      <c r="P7" s="17"/>
      <c r="Q7" s="72" t="s">
        <v>13</v>
      </c>
      <c r="R7" s="73" t="s">
        <v>14</v>
      </c>
      <c r="S7" s="74" t="s">
        <v>15</v>
      </c>
      <c r="T7" s="72" t="s">
        <v>13</v>
      </c>
      <c r="U7" s="73" t="s">
        <v>14</v>
      </c>
      <c r="V7" s="74" t="s">
        <v>15</v>
      </c>
      <c r="X7" s="51"/>
      <c r="Y7" s="32"/>
      <c r="Z7" s="32" t="s">
        <v>21</v>
      </c>
      <c r="AA7" s="52"/>
      <c r="AB7" s="53"/>
      <c r="AC7" s="15"/>
      <c r="AD7" s="16"/>
      <c r="AE7" s="17"/>
      <c r="AF7" s="72" t="s">
        <v>13</v>
      </c>
      <c r="AG7" s="73" t="s">
        <v>14</v>
      </c>
      <c r="AH7" s="74" t="s">
        <v>15</v>
      </c>
      <c r="AJ7" s="165" t="s">
        <v>52</v>
      </c>
      <c r="AK7" s="166" t="s">
        <v>53</v>
      </c>
      <c r="AL7" s="167" t="s">
        <v>8</v>
      </c>
      <c r="AM7" s="168" t="s">
        <v>54</v>
      </c>
      <c r="AN7" s="169" t="s">
        <v>55</v>
      </c>
      <c r="AO7" s="240" t="s">
        <v>71</v>
      </c>
      <c r="AP7" s="170"/>
      <c r="AQ7" s="171" t="s">
        <v>55</v>
      </c>
      <c r="AR7" s="199" t="s">
        <v>63</v>
      </c>
      <c r="AS7" s="199" t="s">
        <v>63</v>
      </c>
    </row>
    <row r="8" spans="1:45" ht="15" x14ac:dyDescent="0.25">
      <c r="A8" s="34"/>
      <c r="B8" s="95">
        <f>B9/SQRT(PI())</f>
        <v>5.6418958354775631E-3</v>
      </c>
      <c r="C8" s="96"/>
      <c r="D8" s="80"/>
      <c r="E8" s="97"/>
      <c r="F8" s="97"/>
      <c r="G8" s="98"/>
      <c r="H8" s="92"/>
      <c r="I8" s="113">
        <f>B8*SQRT(J3/1000)</f>
        <v>1.6831393249032406E-2</v>
      </c>
      <c r="J8" s="99"/>
      <c r="K8" s="100"/>
      <c r="L8" s="101"/>
      <c r="M8" s="102"/>
      <c r="N8" s="82"/>
      <c r="O8" s="83"/>
      <c r="P8" s="84"/>
      <c r="Q8" s="68"/>
      <c r="R8" s="69"/>
      <c r="S8" s="71"/>
      <c r="T8" s="68"/>
      <c r="U8" s="69"/>
      <c r="V8" s="71"/>
      <c r="X8" s="113">
        <f>B8*SQRT(Y3/1000)</f>
        <v>0</v>
      </c>
      <c r="Y8" s="99"/>
      <c r="Z8" s="100"/>
      <c r="AA8" s="101"/>
      <c r="AB8" s="102"/>
      <c r="AC8" s="82"/>
      <c r="AD8" s="83"/>
      <c r="AE8" s="84"/>
      <c r="AF8" s="68"/>
      <c r="AG8" s="69"/>
      <c r="AH8" s="71"/>
      <c r="AJ8" s="152"/>
      <c r="AK8" s="172"/>
      <c r="AL8" s="173"/>
      <c r="AM8" s="174"/>
      <c r="AN8" s="70"/>
      <c r="AO8" s="172"/>
      <c r="AP8" s="174"/>
      <c r="AQ8" s="175"/>
    </row>
    <row r="9" spans="1:45" x14ac:dyDescent="0.2">
      <c r="A9" s="37">
        <f>IF(AND((C9-SWeRF!C$5)*(C8-SWeRF!C$5)&lt;=0,ISNUMBER(SWeRF!C9)),(B8+(SWeRF!C$5-C8)*(B9-B8)/(C9-C8)),0)</f>
        <v>0</v>
      </c>
      <c r="B9" s="103">
        <f>IF(ISNUMBER(SWeRF!C9),SWeRF!C9,"")</f>
        <v>0.01</v>
      </c>
      <c r="C9" s="35">
        <f>IF(ISNUMBER(SWeRF!D9),SWeRF!D9,C8)</f>
        <v>0</v>
      </c>
      <c r="D9" s="79">
        <f t="shared" ref="D9:D42" si="0">(B8+B9)/2</f>
        <v>7.8209479177387825E-3</v>
      </c>
      <c r="E9" s="38">
        <f>C9</f>
        <v>0</v>
      </c>
      <c r="F9" s="38">
        <f t="shared" ref="F9:F42" si="1">IF(D9=0,0,E9/D9)</f>
        <v>0</v>
      </c>
      <c r="G9" s="39">
        <f>E9/(B9-B9/SQRT(PI()))*D9</f>
        <v>0</v>
      </c>
      <c r="H9" s="149"/>
      <c r="I9" s="26">
        <f>B9*SQRT(J$3/1000)</f>
        <v>2.9832867780352594E-2</v>
      </c>
      <c r="J9" s="79">
        <f>(I8+I9)/2</f>
        <v>2.33321305146925E-2</v>
      </c>
      <c r="K9" s="36">
        <f t="shared" ref="K9:K42" si="2">C9</f>
        <v>0</v>
      </c>
      <c r="L9" s="55">
        <f>K9</f>
        <v>0</v>
      </c>
      <c r="M9" s="56">
        <f>L9/(I9-I9/SQRT(PI()))*J9</f>
        <v>0</v>
      </c>
      <c r="N9" s="85">
        <f t="shared" ref="N9:N42" si="3">S9*L9/100</f>
        <v>0</v>
      </c>
      <c r="O9" s="6">
        <f>N9</f>
        <v>0</v>
      </c>
      <c r="P9" s="9">
        <f t="shared" ref="P9:P42" si="4">IF(B9=B8,0,N9/(B9-B8)*D9)</f>
        <v>0</v>
      </c>
      <c r="Q9" s="63">
        <f t="shared" ref="Q9:Q42" si="5">50*(1+EXP(-0.06*J9))</f>
        <v>99.930052580549074</v>
      </c>
      <c r="R9" s="61">
        <f t="shared" ref="R9:R42" si="6">1-LOGNORMDIST(J9,LN(M),LN(S))</f>
        <v>1</v>
      </c>
      <c r="S9" s="64">
        <f t="shared" ref="S9:S42" si="7">R9*Q9</f>
        <v>99.930052580549074</v>
      </c>
      <c r="T9" s="63">
        <f>50*(1+EXP(-0.06*I9))</f>
        <v>99.910581448888067</v>
      </c>
      <c r="U9" s="61">
        <f t="shared" ref="U9:U40" si="8">1-LOGNORMDIST(I9,LN(M),LN(S))</f>
        <v>1</v>
      </c>
      <c r="V9" s="64">
        <f t="shared" ref="V9:V40" si="9">U9*T9</f>
        <v>99.910581448888067</v>
      </c>
      <c r="X9" s="26">
        <f t="shared" ref="X9:X40" si="10">B9*SQRT(Y$3/1000)</f>
        <v>0</v>
      </c>
      <c r="Y9" s="79">
        <f>(X8+X9)/2</f>
        <v>0</v>
      </c>
      <c r="Z9" s="36">
        <f>K9</f>
        <v>0</v>
      </c>
      <c r="AA9" s="55">
        <f>Z9</f>
        <v>0</v>
      </c>
      <c r="AB9" s="56" t="e">
        <f>AA9/(X9-X9/SQRT(PI()))*Y9</f>
        <v>#DIV/0!</v>
      </c>
      <c r="AC9" s="85" t="e">
        <f t="shared" ref="AC9:AC42" si="11">AH9*AA9/100</f>
        <v>#NUM!</v>
      </c>
      <c r="AD9" s="6" t="e">
        <f>AC9</f>
        <v>#NUM!</v>
      </c>
      <c r="AE9" s="9" t="e">
        <f t="shared" ref="AE9:AE40" si="12">IF(B9=B8,0,AC9/(B9-B8)*D9)</f>
        <v>#NUM!</v>
      </c>
      <c r="AF9" s="63">
        <f t="shared" ref="AF9:AF42" si="13">50*(1+EXP(-0.06*Y9))</f>
        <v>100</v>
      </c>
      <c r="AG9" s="61" t="e">
        <f t="shared" ref="AG9:AG42" si="14">1-LOGNORMDIST(Y9,LN(M),LN(S))</f>
        <v>#NUM!</v>
      </c>
      <c r="AH9" s="64" t="e">
        <f t="shared" ref="AH9:AH42" si="15">AG9*AF9</f>
        <v>#NUM!</v>
      </c>
      <c r="AJ9" s="176" t="e">
        <f t="shared" ref="AJ9:AJ42" si="16">(D9/1000000)^2*(rs-rm)*9.81/(18*n*0.001)</f>
        <v>#DIV/0!</v>
      </c>
      <c r="AK9" s="177" t="e">
        <f t="shared" ref="AK9:AK42" si="17">AJ9*AK$5</f>
        <v>#DIV/0!</v>
      </c>
      <c r="AL9" s="178" t="e">
        <f t="shared" ref="AL9:AL42" si="18">IF(AK9&lt;h,(h-AK9)/h,0)</f>
        <v>#DIV/0!</v>
      </c>
      <c r="AM9" s="179" t="e">
        <f t="shared" ref="AM9:AM40" si="19">E9*AL9*h/HH</f>
        <v>#DIV/0!</v>
      </c>
      <c r="AN9" s="179" t="e">
        <f>AL9*100</f>
        <v>#DIV/0!</v>
      </c>
      <c r="AO9" s="180" t="e">
        <f t="shared" ref="AO9:AO40" si="20">E9*AL9</f>
        <v>#DIV/0!</v>
      </c>
      <c r="AP9" s="179" t="e">
        <f>AO9</f>
        <v>#DIV/0!</v>
      </c>
      <c r="AQ9" s="181" t="e">
        <f>AO9/(B9-B9/SQRT(PI()))*D9</f>
        <v>#DIV/0!</v>
      </c>
    </row>
    <row r="10" spans="1:45" x14ac:dyDescent="0.2">
      <c r="A10" s="37">
        <f>IF(AND((C10-SWeRF!C$5)*(C9-SWeRF!C$5)&lt;=0,ISNUMBER(SWeRF!C10)),(B9+(SWeRF!C$5-C9)*(B10-B9)/(C10-C9)),0)</f>
        <v>0</v>
      </c>
      <c r="B10" s="103">
        <f>IF(ISNUMBER(SWeRF!C10),SWeRF!C10,B9)</f>
        <v>0.01</v>
      </c>
      <c r="C10" s="35">
        <f>IF(ISNUMBER(SWeRF!D10),SWeRF!D10,C9)</f>
        <v>0</v>
      </c>
      <c r="D10" s="79">
        <f t="shared" si="0"/>
        <v>0.01</v>
      </c>
      <c r="E10" s="38">
        <f t="shared" ref="E10:E42" si="21">C10-C9</f>
        <v>0</v>
      </c>
      <c r="F10" s="38">
        <f t="shared" si="1"/>
        <v>0</v>
      </c>
      <c r="G10" s="39">
        <f t="shared" ref="G10:G42" si="22">IF(B10=B9,0,E10/(B10-B9)*D10)</f>
        <v>0</v>
      </c>
      <c r="H10" s="149"/>
      <c r="I10" s="26">
        <f t="shared" ref="I10:I42" si="23">B10*SQRT(J$3/1000)</f>
        <v>2.9832867780352594E-2</v>
      </c>
      <c r="J10" s="79">
        <f>(I9+I10)/2</f>
        <v>2.9832867780352594E-2</v>
      </c>
      <c r="K10" s="36">
        <f t="shared" si="2"/>
        <v>0</v>
      </c>
      <c r="L10" s="55">
        <f t="shared" ref="L10:L42" si="24">K10-K9</f>
        <v>0</v>
      </c>
      <c r="M10" s="56">
        <f t="shared" ref="M10:M42" si="25">IF(I10=I9,0,L10/(I10-I9)*J10)</f>
        <v>0</v>
      </c>
      <c r="N10" s="85">
        <f t="shared" si="3"/>
        <v>0</v>
      </c>
      <c r="O10" s="6">
        <f t="shared" ref="O10:O42" si="26">O9+N10</f>
        <v>0</v>
      </c>
      <c r="P10" s="9">
        <f t="shared" si="4"/>
        <v>0</v>
      </c>
      <c r="Q10" s="63">
        <f t="shared" si="5"/>
        <v>99.910581448888067</v>
      </c>
      <c r="R10" s="61">
        <f t="shared" si="6"/>
        <v>1</v>
      </c>
      <c r="S10" s="64">
        <f t="shared" si="7"/>
        <v>99.910581448888067</v>
      </c>
      <c r="T10" s="63">
        <f t="shared" ref="T10:T42" si="27">50*(1+EXP(-0.06*I10))</f>
        <v>99.910581448888067</v>
      </c>
      <c r="U10" s="61">
        <f t="shared" si="8"/>
        <v>1</v>
      </c>
      <c r="V10" s="64">
        <f t="shared" si="9"/>
        <v>99.910581448888067</v>
      </c>
      <c r="X10" s="26">
        <f t="shared" si="10"/>
        <v>0</v>
      </c>
      <c r="Y10" s="79">
        <f>(X9+X10)/2</f>
        <v>0</v>
      </c>
      <c r="Z10" s="36">
        <f t="shared" ref="Z10:Z42" si="28">K10</f>
        <v>0</v>
      </c>
      <c r="AA10" s="55">
        <f t="shared" ref="AA10:AA42" si="29">Z10-Z9</f>
        <v>0</v>
      </c>
      <c r="AB10" s="56">
        <f t="shared" ref="AB10:AB42" si="30">IF(X10=X9,0,AA10/(X10-X9)*Y10)</f>
        <v>0</v>
      </c>
      <c r="AC10" s="85" t="e">
        <f t="shared" si="11"/>
        <v>#NUM!</v>
      </c>
      <c r="AD10" s="6" t="e">
        <f t="shared" ref="AD10:AD42" si="31">AD9+AC10</f>
        <v>#NUM!</v>
      </c>
      <c r="AE10" s="9">
        <f t="shared" si="12"/>
        <v>0</v>
      </c>
      <c r="AF10" s="63">
        <f t="shared" si="13"/>
        <v>100</v>
      </c>
      <c r="AG10" s="61" t="e">
        <f t="shared" si="14"/>
        <v>#NUM!</v>
      </c>
      <c r="AH10" s="64" t="e">
        <f t="shared" si="15"/>
        <v>#NUM!</v>
      </c>
      <c r="AJ10" s="176" t="e">
        <f t="shared" si="16"/>
        <v>#DIV/0!</v>
      </c>
      <c r="AK10" s="177" t="e">
        <f t="shared" si="17"/>
        <v>#DIV/0!</v>
      </c>
      <c r="AL10" s="178" t="e">
        <f t="shared" si="18"/>
        <v>#DIV/0!</v>
      </c>
      <c r="AM10" s="179" t="e">
        <f t="shared" si="19"/>
        <v>#DIV/0!</v>
      </c>
      <c r="AN10" s="179" t="e">
        <f>AL10*100</f>
        <v>#DIV/0!</v>
      </c>
      <c r="AO10" s="180" t="e">
        <f t="shared" si="20"/>
        <v>#DIV/0!</v>
      </c>
      <c r="AP10" s="179" t="e">
        <f t="shared" ref="AP10:AP42" si="32">AP9+AO10</f>
        <v>#DIV/0!</v>
      </c>
      <c r="AQ10" s="181">
        <f t="shared" ref="AQ10:AQ41" si="33">IF(B10=B9,0,AO10/(B10-B9)*D10)</f>
        <v>0</v>
      </c>
    </row>
    <row r="11" spans="1:45" x14ac:dyDescent="0.2">
      <c r="A11" s="37">
        <f>IF(AND((C11-SWeRF!C$5)*(C10-SWeRF!C$5)&lt;=0,ISNUMBER(SWeRF!C11)),(B10+(SWeRF!C$5-C10)*(B11-B10)/(C11-C10)),0)</f>
        <v>0</v>
      </c>
      <c r="B11" s="103">
        <f>IF(ISNUMBER(SWeRF!C11),SWeRF!C11,B10)</f>
        <v>0.01</v>
      </c>
      <c r="C11" s="35">
        <f>IF(ISNUMBER(SWeRF!D11),SWeRF!D11,C10)</f>
        <v>0</v>
      </c>
      <c r="D11" s="79">
        <f t="shared" si="0"/>
        <v>0.01</v>
      </c>
      <c r="E11" s="38">
        <f t="shared" si="21"/>
        <v>0</v>
      </c>
      <c r="F11" s="38">
        <f t="shared" si="1"/>
        <v>0</v>
      </c>
      <c r="G11" s="39">
        <f t="shared" si="22"/>
        <v>0</v>
      </c>
      <c r="H11" s="149"/>
      <c r="I11" s="26">
        <f t="shared" si="23"/>
        <v>2.9832867780352594E-2</v>
      </c>
      <c r="J11" s="79">
        <f t="shared" ref="J11:J42" si="34">(I10+I11)/2</f>
        <v>2.9832867780352594E-2</v>
      </c>
      <c r="K11" s="36">
        <f t="shared" si="2"/>
        <v>0</v>
      </c>
      <c r="L11" s="55">
        <f t="shared" si="24"/>
        <v>0</v>
      </c>
      <c r="M11" s="56">
        <f t="shared" si="25"/>
        <v>0</v>
      </c>
      <c r="N11" s="85">
        <f t="shared" si="3"/>
        <v>0</v>
      </c>
      <c r="O11" s="6">
        <f t="shared" si="26"/>
        <v>0</v>
      </c>
      <c r="P11" s="9">
        <f t="shared" si="4"/>
        <v>0</v>
      </c>
      <c r="Q11" s="63">
        <f t="shared" si="5"/>
        <v>99.910581448888067</v>
      </c>
      <c r="R11" s="61">
        <f t="shared" si="6"/>
        <v>1</v>
      </c>
      <c r="S11" s="64">
        <f t="shared" si="7"/>
        <v>99.910581448888067</v>
      </c>
      <c r="T11" s="63">
        <f t="shared" si="27"/>
        <v>99.910581448888067</v>
      </c>
      <c r="U11" s="61">
        <f t="shared" si="8"/>
        <v>1</v>
      </c>
      <c r="V11" s="64">
        <f t="shared" si="9"/>
        <v>99.910581448888067</v>
      </c>
      <c r="X11" s="26">
        <f t="shared" si="10"/>
        <v>0</v>
      </c>
      <c r="Y11" s="79">
        <f t="shared" ref="Y11:Y42" si="35">(X10+X11)/2</f>
        <v>0</v>
      </c>
      <c r="Z11" s="36">
        <f t="shared" si="28"/>
        <v>0</v>
      </c>
      <c r="AA11" s="55">
        <f t="shared" si="29"/>
        <v>0</v>
      </c>
      <c r="AB11" s="56">
        <f t="shared" si="30"/>
        <v>0</v>
      </c>
      <c r="AC11" s="85" t="e">
        <f t="shared" si="11"/>
        <v>#NUM!</v>
      </c>
      <c r="AD11" s="6" t="e">
        <f t="shared" si="31"/>
        <v>#NUM!</v>
      </c>
      <c r="AE11" s="9">
        <f t="shared" si="12"/>
        <v>0</v>
      </c>
      <c r="AF11" s="63">
        <f t="shared" si="13"/>
        <v>100</v>
      </c>
      <c r="AG11" s="61" t="e">
        <f t="shared" si="14"/>
        <v>#NUM!</v>
      </c>
      <c r="AH11" s="64" t="e">
        <f t="shared" si="15"/>
        <v>#NUM!</v>
      </c>
      <c r="AJ11" s="176" t="e">
        <f t="shared" si="16"/>
        <v>#DIV/0!</v>
      </c>
      <c r="AK11" s="177" t="e">
        <f t="shared" si="17"/>
        <v>#DIV/0!</v>
      </c>
      <c r="AL11" s="178" t="e">
        <f t="shared" si="18"/>
        <v>#DIV/0!</v>
      </c>
      <c r="AM11" s="179" t="e">
        <f t="shared" si="19"/>
        <v>#DIV/0!</v>
      </c>
      <c r="AN11" s="179" t="e">
        <f t="shared" ref="AN11:AN42" si="36">AL11*100</f>
        <v>#DIV/0!</v>
      </c>
      <c r="AO11" s="180" t="e">
        <f t="shared" si="20"/>
        <v>#DIV/0!</v>
      </c>
      <c r="AP11" s="179" t="e">
        <f t="shared" si="32"/>
        <v>#DIV/0!</v>
      </c>
      <c r="AQ11" s="181">
        <f t="shared" si="33"/>
        <v>0</v>
      </c>
    </row>
    <row r="12" spans="1:45" x14ac:dyDescent="0.2">
      <c r="A12" s="37">
        <f>IF(AND((C12-SWeRF!C$5)*(C11-SWeRF!C$5)&lt;=0,ISNUMBER(SWeRF!C12)),(B11+(SWeRF!C$5-C11)*(B12-B11)/(C12-C11)),0)</f>
        <v>0</v>
      </c>
      <c r="B12" s="103">
        <f>IF(ISNUMBER(SWeRF!C12),SWeRF!C12,B11)</f>
        <v>0.01</v>
      </c>
      <c r="C12" s="35">
        <f>IF(ISNUMBER(SWeRF!D12),SWeRF!D12,C11)</f>
        <v>0</v>
      </c>
      <c r="D12" s="79">
        <f t="shared" si="0"/>
        <v>0.01</v>
      </c>
      <c r="E12" s="38">
        <f t="shared" si="21"/>
        <v>0</v>
      </c>
      <c r="F12" s="38">
        <f t="shared" si="1"/>
        <v>0</v>
      </c>
      <c r="G12" s="39">
        <f t="shared" si="22"/>
        <v>0</v>
      </c>
      <c r="H12" s="149"/>
      <c r="I12" s="26">
        <f t="shared" si="23"/>
        <v>2.9832867780352594E-2</v>
      </c>
      <c r="J12" s="79">
        <f t="shared" si="34"/>
        <v>2.9832867780352594E-2</v>
      </c>
      <c r="K12" s="36">
        <f t="shared" si="2"/>
        <v>0</v>
      </c>
      <c r="L12" s="55">
        <f t="shared" si="24"/>
        <v>0</v>
      </c>
      <c r="M12" s="56">
        <f t="shared" si="25"/>
        <v>0</v>
      </c>
      <c r="N12" s="85">
        <f t="shared" si="3"/>
        <v>0</v>
      </c>
      <c r="O12" s="6">
        <f t="shared" si="26"/>
        <v>0</v>
      </c>
      <c r="P12" s="9">
        <f t="shared" si="4"/>
        <v>0</v>
      </c>
      <c r="Q12" s="63">
        <f t="shared" si="5"/>
        <v>99.910581448888067</v>
      </c>
      <c r="R12" s="61">
        <f t="shared" si="6"/>
        <v>1</v>
      </c>
      <c r="S12" s="64">
        <f t="shared" si="7"/>
        <v>99.910581448888067</v>
      </c>
      <c r="T12" s="63">
        <f t="shared" si="27"/>
        <v>99.910581448888067</v>
      </c>
      <c r="U12" s="61">
        <f t="shared" si="8"/>
        <v>1</v>
      </c>
      <c r="V12" s="64">
        <f t="shared" si="9"/>
        <v>99.910581448888067</v>
      </c>
      <c r="X12" s="26">
        <f t="shared" si="10"/>
        <v>0</v>
      </c>
      <c r="Y12" s="79">
        <f t="shared" si="35"/>
        <v>0</v>
      </c>
      <c r="Z12" s="36">
        <f t="shared" si="28"/>
        <v>0</v>
      </c>
      <c r="AA12" s="55">
        <f t="shared" si="29"/>
        <v>0</v>
      </c>
      <c r="AB12" s="56">
        <f t="shared" si="30"/>
        <v>0</v>
      </c>
      <c r="AC12" s="85" t="e">
        <f t="shared" si="11"/>
        <v>#NUM!</v>
      </c>
      <c r="AD12" s="6" t="e">
        <f t="shared" si="31"/>
        <v>#NUM!</v>
      </c>
      <c r="AE12" s="9">
        <f t="shared" si="12"/>
        <v>0</v>
      </c>
      <c r="AF12" s="63">
        <f t="shared" si="13"/>
        <v>100</v>
      </c>
      <c r="AG12" s="61" t="e">
        <f t="shared" si="14"/>
        <v>#NUM!</v>
      </c>
      <c r="AH12" s="64" t="e">
        <f t="shared" si="15"/>
        <v>#NUM!</v>
      </c>
      <c r="AJ12" s="176" t="e">
        <f t="shared" si="16"/>
        <v>#DIV/0!</v>
      </c>
      <c r="AK12" s="177" t="e">
        <f t="shared" si="17"/>
        <v>#DIV/0!</v>
      </c>
      <c r="AL12" s="178" t="e">
        <f t="shared" si="18"/>
        <v>#DIV/0!</v>
      </c>
      <c r="AM12" s="179" t="e">
        <f t="shared" si="19"/>
        <v>#DIV/0!</v>
      </c>
      <c r="AN12" s="179" t="e">
        <f t="shared" si="36"/>
        <v>#DIV/0!</v>
      </c>
      <c r="AO12" s="180" t="e">
        <f t="shared" si="20"/>
        <v>#DIV/0!</v>
      </c>
      <c r="AP12" s="179" t="e">
        <f t="shared" si="32"/>
        <v>#DIV/0!</v>
      </c>
      <c r="AQ12" s="181">
        <f t="shared" si="33"/>
        <v>0</v>
      </c>
    </row>
    <row r="13" spans="1:45" x14ac:dyDescent="0.2">
      <c r="A13" s="37">
        <f>IF(AND((C13-SWeRF!C$5)*(C12-SWeRF!C$5)&lt;=0,ISNUMBER(SWeRF!C13)),(B12+(SWeRF!C$5-C12)*(B13-B12)/(C13-C12)),0)</f>
        <v>0</v>
      </c>
      <c r="B13" s="103">
        <f>IF(ISNUMBER(SWeRF!C13),SWeRF!C13,B12)</f>
        <v>0.01</v>
      </c>
      <c r="C13" s="35">
        <f>IF(ISNUMBER(SWeRF!D13),SWeRF!D13,C12)</f>
        <v>0</v>
      </c>
      <c r="D13" s="79">
        <f t="shared" si="0"/>
        <v>0.01</v>
      </c>
      <c r="E13" s="38">
        <f t="shared" si="21"/>
        <v>0</v>
      </c>
      <c r="F13" s="38">
        <f t="shared" si="1"/>
        <v>0</v>
      </c>
      <c r="G13" s="39">
        <f t="shared" si="22"/>
        <v>0</v>
      </c>
      <c r="H13" s="149"/>
      <c r="I13" s="26">
        <f t="shared" si="23"/>
        <v>2.9832867780352594E-2</v>
      </c>
      <c r="J13" s="79">
        <f t="shared" si="34"/>
        <v>2.9832867780352594E-2</v>
      </c>
      <c r="K13" s="36">
        <f t="shared" si="2"/>
        <v>0</v>
      </c>
      <c r="L13" s="55">
        <f t="shared" si="24"/>
        <v>0</v>
      </c>
      <c r="M13" s="56">
        <f t="shared" si="25"/>
        <v>0</v>
      </c>
      <c r="N13" s="85">
        <f t="shared" si="3"/>
        <v>0</v>
      </c>
      <c r="O13" s="6">
        <f t="shared" si="26"/>
        <v>0</v>
      </c>
      <c r="P13" s="9">
        <f t="shared" si="4"/>
        <v>0</v>
      </c>
      <c r="Q13" s="63">
        <f t="shared" si="5"/>
        <v>99.910581448888067</v>
      </c>
      <c r="R13" s="61">
        <f t="shared" si="6"/>
        <v>1</v>
      </c>
      <c r="S13" s="64">
        <f t="shared" si="7"/>
        <v>99.910581448888067</v>
      </c>
      <c r="T13" s="63">
        <f t="shared" si="27"/>
        <v>99.910581448888067</v>
      </c>
      <c r="U13" s="61">
        <f t="shared" si="8"/>
        <v>1</v>
      </c>
      <c r="V13" s="64">
        <f t="shared" si="9"/>
        <v>99.910581448888067</v>
      </c>
      <c r="X13" s="26">
        <f t="shared" si="10"/>
        <v>0</v>
      </c>
      <c r="Y13" s="79">
        <f t="shared" si="35"/>
        <v>0</v>
      </c>
      <c r="Z13" s="36">
        <f t="shared" si="28"/>
        <v>0</v>
      </c>
      <c r="AA13" s="55">
        <f t="shared" si="29"/>
        <v>0</v>
      </c>
      <c r="AB13" s="56">
        <f t="shared" si="30"/>
        <v>0</v>
      </c>
      <c r="AC13" s="85" t="e">
        <f t="shared" si="11"/>
        <v>#NUM!</v>
      </c>
      <c r="AD13" s="6" t="e">
        <f t="shared" si="31"/>
        <v>#NUM!</v>
      </c>
      <c r="AE13" s="9">
        <f t="shared" si="12"/>
        <v>0</v>
      </c>
      <c r="AF13" s="63">
        <f t="shared" si="13"/>
        <v>100</v>
      </c>
      <c r="AG13" s="61" t="e">
        <f t="shared" si="14"/>
        <v>#NUM!</v>
      </c>
      <c r="AH13" s="64" t="e">
        <f t="shared" si="15"/>
        <v>#NUM!</v>
      </c>
      <c r="AJ13" s="176" t="e">
        <f t="shared" si="16"/>
        <v>#DIV/0!</v>
      </c>
      <c r="AK13" s="177" t="e">
        <f t="shared" si="17"/>
        <v>#DIV/0!</v>
      </c>
      <c r="AL13" s="178" t="e">
        <f t="shared" si="18"/>
        <v>#DIV/0!</v>
      </c>
      <c r="AM13" s="179" t="e">
        <f t="shared" si="19"/>
        <v>#DIV/0!</v>
      </c>
      <c r="AN13" s="179" t="e">
        <f t="shared" si="36"/>
        <v>#DIV/0!</v>
      </c>
      <c r="AO13" s="180" t="e">
        <f t="shared" si="20"/>
        <v>#DIV/0!</v>
      </c>
      <c r="AP13" s="179" t="e">
        <f t="shared" si="32"/>
        <v>#DIV/0!</v>
      </c>
      <c r="AQ13" s="181">
        <f t="shared" si="33"/>
        <v>0</v>
      </c>
    </row>
    <row r="14" spans="1:45" x14ac:dyDescent="0.2">
      <c r="A14" s="37">
        <f>IF(AND((C14-SWeRF!C$5)*(C13-SWeRF!C$5)&lt;=0,ISNUMBER(SWeRF!C14)),(B13+(SWeRF!C$5-C13)*(B14-B13)/(C14-C13)),0)</f>
        <v>0</v>
      </c>
      <c r="B14" s="103">
        <f>IF(ISNUMBER(SWeRF!C14),SWeRF!C14,B13)</f>
        <v>0.01</v>
      </c>
      <c r="C14" s="35">
        <f>IF(ISNUMBER(SWeRF!D14),SWeRF!D14,C13)</f>
        <v>0</v>
      </c>
      <c r="D14" s="79">
        <f t="shared" si="0"/>
        <v>0.01</v>
      </c>
      <c r="E14" s="38">
        <f t="shared" si="21"/>
        <v>0</v>
      </c>
      <c r="F14" s="38">
        <f t="shared" si="1"/>
        <v>0</v>
      </c>
      <c r="G14" s="39">
        <f t="shared" si="22"/>
        <v>0</v>
      </c>
      <c r="H14" s="149"/>
      <c r="I14" s="26">
        <f t="shared" si="23"/>
        <v>2.9832867780352594E-2</v>
      </c>
      <c r="J14" s="79">
        <f t="shared" si="34"/>
        <v>2.9832867780352594E-2</v>
      </c>
      <c r="K14" s="36">
        <f t="shared" si="2"/>
        <v>0</v>
      </c>
      <c r="L14" s="55">
        <f t="shared" si="24"/>
        <v>0</v>
      </c>
      <c r="M14" s="56">
        <f t="shared" si="25"/>
        <v>0</v>
      </c>
      <c r="N14" s="85">
        <f t="shared" si="3"/>
        <v>0</v>
      </c>
      <c r="O14" s="6">
        <f t="shared" si="26"/>
        <v>0</v>
      </c>
      <c r="P14" s="9">
        <f t="shared" si="4"/>
        <v>0</v>
      </c>
      <c r="Q14" s="63">
        <f t="shared" si="5"/>
        <v>99.910581448888067</v>
      </c>
      <c r="R14" s="61">
        <f t="shared" si="6"/>
        <v>1</v>
      </c>
      <c r="S14" s="64">
        <f t="shared" si="7"/>
        <v>99.910581448888067</v>
      </c>
      <c r="T14" s="63">
        <f t="shared" si="27"/>
        <v>99.910581448888067</v>
      </c>
      <c r="U14" s="61">
        <f t="shared" si="8"/>
        <v>1</v>
      </c>
      <c r="V14" s="64">
        <f t="shared" si="9"/>
        <v>99.910581448888067</v>
      </c>
      <c r="X14" s="26">
        <f t="shared" si="10"/>
        <v>0</v>
      </c>
      <c r="Y14" s="79">
        <f t="shared" si="35"/>
        <v>0</v>
      </c>
      <c r="Z14" s="36">
        <f t="shared" si="28"/>
        <v>0</v>
      </c>
      <c r="AA14" s="55">
        <f t="shared" si="29"/>
        <v>0</v>
      </c>
      <c r="AB14" s="56">
        <f t="shared" si="30"/>
        <v>0</v>
      </c>
      <c r="AC14" s="85" t="e">
        <f t="shared" si="11"/>
        <v>#NUM!</v>
      </c>
      <c r="AD14" s="6" t="e">
        <f t="shared" si="31"/>
        <v>#NUM!</v>
      </c>
      <c r="AE14" s="9">
        <f t="shared" si="12"/>
        <v>0</v>
      </c>
      <c r="AF14" s="63">
        <f t="shared" si="13"/>
        <v>100</v>
      </c>
      <c r="AG14" s="61" t="e">
        <f t="shared" si="14"/>
        <v>#NUM!</v>
      </c>
      <c r="AH14" s="64" t="e">
        <f t="shared" si="15"/>
        <v>#NUM!</v>
      </c>
      <c r="AJ14" s="176" t="e">
        <f t="shared" si="16"/>
        <v>#DIV/0!</v>
      </c>
      <c r="AK14" s="177" t="e">
        <f t="shared" si="17"/>
        <v>#DIV/0!</v>
      </c>
      <c r="AL14" s="178" t="e">
        <f t="shared" si="18"/>
        <v>#DIV/0!</v>
      </c>
      <c r="AM14" s="179" t="e">
        <f t="shared" si="19"/>
        <v>#DIV/0!</v>
      </c>
      <c r="AN14" s="179" t="e">
        <f t="shared" si="36"/>
        <v>#DIV/0!</v>
      </c>
      <c r="AO14" s="180" t="e">
        <f t="shared" si="20"/>
        <v>#DIV/0!</v>
      </c>
      <c r="AP14" s="179" t="e">
        <f t="shared" si="32"/>
        <v>#DIV/0!</v>
      </c>
      <c r="AQ14" s="181">
        <f t="shared" si="33"/>
        <v>0</v>
      </c>
    </row>
    <row r="15" spans="1:45" x14ac:dyDescent="0.2">
      <c r="A15" s="37">
        <f>IF(AND((C15-SWeRF!C$5)*(C14-SWeRF!C$5)&lt;=0,ISNUMBER(SWeRF!C15)),(B14+(SWeRF!C$5-C14)*(B15-B14)/(C15-C14)),0)</f>
        <v>0</v>
      </c>
      <c r="B15" s="103">
        <f>IF(ISNUMBER(SWeRF!C15),SWeRF!C15,B14)</f>
        <v>0.01</v>
      </c>
      <c r="C15" s="35">
        <f>IF(ISNUMBER(SWeRF!D15),SWeRF!D15,C14)</f>
        <v>0</v>
      </c>
      <c r="D15" s="79">
        <f t="shared" si="0"/>
        <v>0.01</v>
      </c>
      <c r="E15" s="38">
        <f t="shared" si="21"/>
        <v>0</v>
      </c>
      <c r="F15" s="38">
        <f t="shared" si="1"/>
        <v>0</v>
      </c>
      <c r="G15" s="39">
        <f t="shared" si="22"/>
        <v>0</v>
      </c>
      <c r="H15" s="149"/>
      <c r="I15" s="26">
        <f t="shared" si="23"/>
        <v>2.9832867780352594E-2</v>
      </c>
      <c r="J15" s="79">
        <f t="shared" si="34"/>
        <v>2.9832867780352594E-2</v>
      </c>
      <c r="K15" s="36">
        <f t="shared" si="2"/>
        <v>0</v>
      </c>
      <c r="L15" s="55">
        <f t="shared" si="24"/>
        <v>0</v>
      </c>
      <c r="M15" s="56">
        <f t="shared" si="25"/>
        <v>0</v>
      </c>
      <c r="N15" s="85">
        <f t="shared" si="3"/>
        <v>0</v>
      </c>
      <c r="O15" s="6">
        <f t="shared" si="26"/>
        <v>0</v>
      </c>
      <c r="P15" s="9">
        <f t="shared" si="4"/>
        <v>0</v>
      </c>
      <c r="Q15" s="63">
        <f t="shared" si="5"/>
        <v>99.910581448888067</v>
      </c>
      <c r="R15" s="61">
        <f t="shared" si="6"/>
        <v>1</v>
      </c>
      <c r="S15" s="64">
        <f t="shared" si="7"/>
        <v>99.910581448888067</v>
      </c>
      <c r="T15" s="63">
        <f t="shared" si="27"/>
        <v>99.910581448888067</v>
      </c>
      <c r="U15" s="61">
        <f t="shared" si="8"/>
        <v>1</v>
      </c>
      <c r="V15" s="64">
        <f t="shared" si="9"/>
        <v>99.910581448888067</v>
      </c>
      <c r="X15" s="26">
        <f t="shared" si="10"/>
        <v>0</v>
      </c>
      <c r="Y15" s="79">
        <f t="shared" si="35"/>
        <v>0</v>
      </c>
      <c r="Z15" s="36">
        <f t="shared" si="28"/>
        <v>0</v>
      </c>
      <c r="AA15" s="55">
        <f t="shared" si="29"/>
        <v>0</v>
      </c>
      <c r="AB15" s="56">
        <f t="shared" si="30"/>
        <v>0</v>
      </c>
      <c r="AC15" s="85" t="e">
        <f t="shared" si="11"/>
        <v>#NUM!</v>
      </c>
      <c r="AD15" s="6" t="e">
        <f t="shared" si="31"/>
        <v>#NUM!</v>
      </c>
      <c r="AE15" s="9">
        <f t="shared" si="12"/>
        <v>0</v>
      </c>
      <c r="AF15" s="63">
        <f t="shared" si="13"/>
        <v>100</v>
      </c>
      <c r="AG15" s="61" t="e">
        <f t="shared" si="14"/>
        <v>#NUM!</v>
      </c>
      <c r="AH15" s="64" t="e">
        <f t="shared" si="15"/>
        <v>#NUM!</v>
      </c>
      <c r="AJ15" s="176" t="e">
        <f t="shared" si="16"/>
        <v>#DIV/0!</v>
      </c>
      <c r="AK15" s="177" t="e">
        <f t="shared" si="17"/>
        <v>#DIV/0!</v>
      </c>
      <c r="AL15" s="178" t="e">
        <f t="shared" si="18"/>
        <v>#DIV/0!</v>
      </c>
      <c r="AM15" s="179" t="e">
        <f t="shared" si="19"/>
        <v>#DIV/0!</v>
      </c>
      <c r="AN15" s="179" t="e">
        <f t="shared" si="36"/>
        <v>#DIV/0!</v>
      </c>
      <c r="AO15" s="180" t="e">
        <f t="shared" si="20"/>
        <v>#DIV/0!</v>
      </c>
      <c r="AP15" s="179" t="e">
        <f t="shared" si="32"/>
        <v>#DIV/0!</v>
      </c>
      <c r="AQ15" s="181">
        <f t="shared" si="33"/>
        <v>0</v>
      </c>
    </row>
    <row r="16" spans="1:45" x14ac:dyDescent="0.2">
      <c r="A16" s="37">
        <f>IF(AND((C16-SWeRF!C$5)*(C15-SWeRF!C$5)&lt;=0,ISNUMBER(SWeRF!C16)),(B15+(SWeRF!C$5-C15)*(B16-B15)/(C16-C15)),0)</f>
        <v>0</v>
      </c>
      <c r="B16" s="103">
        <f>IF(ISNUMBER(SWeRF!C16),SWeRF!C16,B15)</f>
        <v>0.01</v>
      </c>
      <c r="C16" s="35">
        <f>IF(ISNUMBER(SWeRF!D16),SWeRF!D16,C15)</f>
        <v>0</v>
      </c>
      <c r="D16" s="79">
        <f t="shared" si="0"/>
        <v>0.01</v>
      </c>
      <c r="E16" s="38">
        <f t="shared" si="21"/>
        <v>0</v>
      </c>
      <c r="F16" s="38">
        <f t="shared" si="1"/>
        <v>0</v>
      </c>
      <c r="G16" s="39">
        <f t="shared" si="22"/>
        <v>0</v>
      </c>
      <c r="H16" s="149"/>
      <c r="I16" s="26">
        <f t="shared" si="23"/>
        <v>2.9832867780352594E-2</v>
      </c>
      <c r="J16" s="79">
        <f t="shared" si="34"/>
        <v>2.9832867780352594E-2</v>
      </c>
      <c r="K16" s="36">
        <f t="shared" si="2"/>
        <v>0</v>
      </c>
      <c r="L16" s="55">
        <f t="shared" si="24"/>
        <v>0</v>
      </c>
      <c r="M16" s="56">
        <f t="shared" si="25"/>
        <v>0</v>
      </c>
      <c r="N16" s="85">
        <f t="shared" si="3"/>
        <v>0</v>
      </c>
      <c r="O16" s="6">
        <f t="shared" si="26"/>
        <v>0</v>
      </c>
      <c r="P16" s="9">
        <f t="shared" si="4"/>
        <v>0</v>
      </c>
      <c r="Q16" s="63">
        <f t="shared" si="5"/>
        <v>99.910581448888067</v>
      </c>
      <c r="R16" s="61">
        <f t="shared" si="6"/>
        <v>1</v>
      </c>
      <c r="S16" s="64">
        <f t="shared" si="7"/>
        <v>99.910581448888067</v>
      </c>
      <c r="T16" s="63">
        <f t="shared" si="27"/>
        <v>99.910581448888067</v>
      </c>
      <c r="U16" s="61">
        <f t="shared" si="8"/>
        <v>1</v>
      </c>
      <c r="V16" s="64">
        <f t="shared" si="9"/>
        <v>99.910581448888067</v>
      </c>
      <c r="X16" s="26">
        <f t="shared" si="10"/>
        <v>0</v>
      </c>
      <c r="Y16" s="79">
        <f t="shared" si="35"/>
        <v>0</v>
      </c>
      <c r="Z16" s="36">
        <f t="shared" si="28"/>
        <v>0</v>
      </c>
      <c r="AA16" s="55">
        <f t="shared" si="29"/>
        <v>0</v>
      </c>
      <c r="AB16" s="56">
        <f t="shared" si="30"/>
        <v>0</v>
      </c>
      <c r="AC16" s="85" t="e">
        <f t="shared" si="11"/>
        <v>#NUM!</v>
      </c>
      <c r="AD16" s="6" t="e">
        <f t="shared" si="31"/>
        <v>#NUM!</v>
      </c>
      <c r="AE16" s="9">
        <f t="shared" si="12"/>
        <v>0</v>
      </c>
      <c r="AF16" s="63">
        <f t="shared" si="13"/>
        <v>100</v>
      </c>
      <c r="AG16" s="61" t="e">
        <f t="shared" si="14"/>
        <v>#NUM!</v>
      </c>
      <c r="AH16" s="64" t="e">
        <f t="shared" si="15"/>
        <v>#NUM!</v>
      </c>
      <c r="AJ16" s="176" t="e">
        <f t="shared" si="16"/>
        <v>#DIV/0!</v>
      </c>
      <c r="AK16" s="177" t="e">
        <f t="shared" si="17"/>
        <v>#DIV/0!</v>
      </c>
      <c r="AL16" s="178" t="e">
        <f t="shared" si="18"/>
        <v>#DIV/0!</v>
      </c>
      <c r="AM16" s="179" t="e">
        <f t="shared" si="19"/>
        <v>#DIV/0!</v>
      </c>
      <c r="AN16" s="179" t="e">
        <f t="shared" si="36"/>
        <v>#DIV/0!</v>
      </c>
      <c r="AO16" s="180" t="e">
        <f t="shared" si="20"/>
        <v>#DIV/0!</v>
      </c>
      <c r="AP16" s="179" t="e">
        <f t="shared" si="32"/>
        <v>#DIV/0!</v>
      </c>
      <c r="AQ16" s="181">
        <f t="shared" si="33"/>
        <v>0</v>
      </c>
    </row>
    <row r="17" spans="1:43" x14ac:dyDescent="0.2">
      <c r="A17" s="37">
        <f>IF(AND((C17-SWeRF!C$5)*(C16-SWeRF!C$5)&lt;=0,ISNUMBER(SWeRF!C17)),(B16+(SWeRF!C$5-C16)*(B17-B16)/(C17-C16)),0)</f>
        <v>0</v>
      </c>
      <c r="B17" s="103">
        <f>IF(ISNUMBER(SWeRF!C17),SWeRF!C17,B16)</f>
        <v>0.01</v>
      </c>
      <c r="C17" s="35">
        <f>IF(ISNUMBER(SWeRF!D17),SWeRF!D17,C16)</f>
        <v>0</v>
      </c>
      <c r="D17" s="79">
        <f t="shared" si="0"/>
        <v>0.01</v>
      </c>
      <c r="E17" s="38">
        <f t="shared" si="21"/>
        <v>0</v>
      </c>
      <c r="F17" s="38">
        <f t="shared" si="1"/>
        <v>0</v>
      </c>
      <c r="G17" s="39">
        <f t="shared" si="22"/>
        <v>0</v>
      </c>
      <c r="H17" s="149"/>
      <c r="I17" s="26">
        <f t="shared" si="23"/>
        <v>2.9832867780352594E-2</v>
      </c>
      <c r="J17" s="79">
        <f t="shared" si="34"/>
        <v>2.9832867780352594E-2</v>
      </c>
      <c r="K17" s="36">
        <f t="shared" si="2"/>
        <v>0</v>
      </c>
      <c r="L17" s="55">
        <f t="shared" si="24"/>
        <v>0</v>
      </c>
      <c r="M17" s="56">
        <f t="shared" si="25"/>
        <v>0</v>
      </c>
      <c r="N17" s="85">
        <f t="shared" si="3"/>
        <v>0</v>
      </c>
      <c r="O17" s="6">
        <f t="shared" si="26"/>
        <v>0</v>
      </c>
      <c r="P17" s="9">
        <f t="shared" si="4"/>
        <v>0</v>
      </c>
      <c r="Q17" s="63">
        <f t="shared" si="5"/>
        <v>99.910581448888067</v>
      </c>
      <c r="R17" s="61">
        <f t="shared" si="6"/>
        <v>1</v>
      </c>
      <c r="S17" s="64">
        <f t="shared" si="7"/>
        <v>99.910581448888067</v>
      </c>
      <c r="T17" s="63">
        <f t="shared" si="27"/>
        <v>99.910581448888067</v>
      </c>
      <c r="U17" s="61">
        <f t="shared" si="8"/>
        <v>1</v>
      </c>
      <c r="V17" s="64">
        <f t="shared" si="9"/>
        <v>99.910581448888067</v>
      </c>
      <c r="X17" s="26">
        <f t="shared" si="10"/>
        <v>0</v>
      </c>
      <c r="Y17" s="79">
        <f t="shared" si="35"/>
        <v>0</v>
      </c>
      <c r="Z17" s="36">
        <f t="shared" si="28"/>
        <v>0</v>
      </c>
      <c r="AA17" s="55">
        <f t="shared" si="29"/>
        <v>0</v>
      </c>
      <c r="AB17" s="56">
        <f t="shared" si="30"/>
        <v>0</v>
      </c>
      <c r="AC17" s="85" t="e">
        <f t="shared" si="11"/>
        <v>#NUM!</v>
      </c>
      <c r="AD17" s="6" t="e">
        <f t="shared" si="31"/>
        <v>#NUM!</v>
      </c>
      <c r="AE17" s="9">
        <f t="shared" si="12"/>
        <v>0</v>
      </c>
      <c r="AF17" s="63">
        <f t="shared" si="13"/>
        <v>100</v>
      </c>
      <c r="AG17" s="61" t="e">
        <f t="shared" si="14"/>
        <v>#NUM!</v>
      </c>
      <c r="AH17" s="64" t="e">
        <f t="shared" si="15"/>
        <v>#NUM!</v>
      </c>
      <c r="AJ17" s="176" t="e">
        <f t="shared" si="16"/>
        <v>#DIV/0!</v>
      </c>
      <c r="AK17" s="177" t="e">
        <f t="shared" si="17"/>
        <v>#DIV/0!</v>
      </c>
      <c r="AL17" s="178" t="e">
        <f t="shared" si="18"/>
        <v>#DIV/0!</v>
      </c>
      <c r="AM17" s="179" t="e">
        <f t="shared" si="19"/>
        <v>#DIV/0!</v>
      </c>
      <c r="AN17" s="179" t="e">
        <f t="shared" si="36"/>
        <v>#DIV/0!</v>
      </c>
      <c r="AO17" s="180" t="e">
        <f t="shared" si="20"/>
        <v>#DIV/0!</v>
      </c>
      <c r="AP17" s="179" t="e">
        <f t="shared" si="32"/>
        <v>#DIV/0!</v>
      </c>
      <c r="AQ17" s="181">
        <f t="shared" si="33"/>
        <v>0</v>
      </c>
    </row>
    <row r="18" spans="1:43" x14ac:dyDescent="0.2">
      <c r="A18" s="37">
        <f>IF(AND((C18-SWeRF!C$5)*(C17-SWeRF!C$5)&lt;=0,ISNUMBER(SWeRF!C18)),(B17+(SWeRF!C$5-C17)*(B18-B17)/(C18-C17)),0)</f>
        <v>0</v>
      </c>
      <c r="B18" s="103">
        <f>IF(ISNUMBER(SWeRF!C18),SWeRF!C18,B17)</f>
        <v>0.01</v>
      </c>
      <c r="C18" s="35">
        <f>IF(ISNUMBER(SWeRF!D18),SWeRF!D18,C17)</f>
        <v>0</v>
      </c>
      <c r="D18" s="79">
        <f t="shared" si="0"/>
        <v>0.01</v>
      </c>
      <c r="E18" s="38">
        <f t="shared" si="21"/>
        <v>0</v>
      </c>
      <c r="F18" s="38">
        <f t="shared" si="1"/>
        <v>0</v>
      </c>
      <c r="G18" s="39">
        <f t="shared" si="22"/>
        <v>0</v>
      </c>
      <c r="H18" s="149"/>
      <c r="I18" s="26">
        <f t="shared" si="23"/>
        <v>2.9832867780352594E-2</v>
      </c>
      <c r="J18" s="79">
        <f t="shared" si="34"/>
        <v>2.9832867780352594E-2</v>
      </c>
      <c r="K18" s="36">
        <f t="shared" si="2"/>
        <v>0</v>
      </c>
      <c r="L18" s="55">
        <f t="shared" si="24"/>
        <v>0</v>
      </c>
      <c r="M18" s="56">
        <f t="shared" si="25"/>
        <v>0</v>
      </c>
      <c r="N18" s="85">
        <f t="shared" si="3"/>
        <v>0</v>
      </c>
      <c r="O18" s="6">
        <f t="shared" si="26"/>
        <v>0</v>
      </c>
      <c r="P18" s="9">
        <f t="shared" si="4"/>
        <v>0</v>
      </c>
      <c r="Q18" s="63">
        <f t="shared" si="5"/>
        <v>99.910581448888067</v>
      </c>
      <c r="R18" s="61">
        <f t="shared" si="6"/>
        <v>1</v>
      </c>
      <c r="S18" s="64">
        <f t="shared" si="7"/>
        <v>99.910581448888067</v>
      </c>
      <c r="T18" s="63">
        <f t="shared" si="27"/>
        <v>99.910581448888067</v>
      </c>
      <c r="U18" s="61">
        <f t="shared" si="8"/>
        <v>1</v>
      </c>
      <c r="V18" s="64">
        <f t="shared" si="9"/>
        <v>99.910581448888067</v>
      </c>
      <c r="X18" s="26">
        <f t="shared" si="10"/>
        <v>0</v>
      </c>
      <c r="Y18" s="79">
        <f t="shared" si="35"/>
        <v>0</v>
      </c>
      <c r="Z18" s="36">
        <f t="shared" si="28"/>
        <v>0</v>
      </c>
      <c r="AA18" s="55">
        <f t="shared" si="29"/>
        <v>0</v>
      </c>
      <c r="AB18" s="56">
        <f t="shared" si="30"/>
        <v>0</v>
      </c>
      <c r="AC18" s="85" t="e">
        <f t="shared" si="11"/>
        <v>#NUM!</v>
      </c>
      <c r="AD18" s="6" t="e">
        <f t="shared" si="31"/>
        <v>#NUM!</v>
      </c>
      <c r="AE18" s="9">
        <f t="shared" si="12"/>
        <v>0</v>
      </c>
      <c r="AF18" s="63">
        <f t="shared" si="13"/>
        <v>100</v>
      </c>
      <c r="AG18" s="61" t="e">
        <f t="shared" si="14"/>
        <v>#NUM!</v>
      </c>
      <c r="AH18" s="64" t="e">
        <f t="shared" si="15"/>
        <v>#NUM!</v>
      </c>
      <c r="AJ18" s="176" t="e">
        <f t="shared" si="16"/>
        <v>#DIV/0!</v>
      </c>
      <c r="AK18" s="177" t="e">
        <f t="shared" si="17"/>
        <v>#DIV/0!</v>
      </c>
      <c r="AL18" s="178" t="e">
        <f t="shared" si="18"/>
        <v>#DIV/0!</v>
      </c>
      <c r="AM18" s="179" t="e">
        <f t="shared" si="19"/>
        <v>#DIV/0!</v>
      </c>
      <c r="AN18" s="179" t="e">
        <f t="shared" si="36"/>
        <v>#DIV/0!</v>
      </c>
      <c r="AO18" s="180" t="e">
        <f t="shared" si="20"/>
        <v>#DIV/0!</v>
      </c>
      <c r="AP18" s="179" t="e">
        <f t="shared" si="32"/>
        <v>#DIV/0!</v>
      </c>
      <c r="AQ18" s="181">
        <f t="shared" si="33"/>
        <v>0</v>
      </c>
    </row>
    <row r="19" spans="1:43" x14ac:dyDescent="0.2">
      <c r="A19" s="37">
        <f>IF(AND((C19-SWeRF!C$5)*(C18-SWeRF!C$5)&lt;=0,ISNUMBER(SWeRF!C19)),(B18+(SWeRF!C$5-C18)*(B19-B18)/(C19-C18)),0)</f>
        <v>0</v>
      </c>
      <c r="B19" s="103">
        <f>IF(ISNUMBER(SWeRF!C19),SWeRF!C19,B18)</f>
        <v>0.01</v>
      </c>
      <c r="C19" s="35">
        <f>IF(ISNUMBER(SWeRF!D19),SWeRF!D19,C18)</f>
        <v>0</v>
      </c>
      <c r="D19" s="79">
        <f t="shared" si="0"/>
        <v>0.01</v>
      </c>
      <c r="E19" s="38">
        <f t="shared" si="21"/>
        <v>0</v>
      </c>
      <c r="F19" s="38">
        <f t="shared" si="1"/>
        <v>0</v>
      </c>
      <c r="G19" s="39">
        <f t="shared" si="22"/>
        <v>0</v>
      </c>
      <c r="H19" s="149"/>
      <c r="I19" s="26">
        <f t="shared" si="23"/>
        <v>2.9832867780352594E-2</v>
      </c>
      <c r="J19" s="79">
        <f t="shared" si="34"/>
        <v>2.9832867780352594E-2</v>
      </c>
      <c r="K19" s="36">
        <f t="shared" si="2"/>
        <v>0</v>
      </c>
      <c r="L19" s="55">
        <f t="shared" si="24"/>
        <v>0</v>
      </c>
      <c r="M19" s="56">
        <f t="shared" si="25"/>
        <v>0</v>
      </c>
      <c r="N19" s="85">
        <f t="shared" si="3"/>
        <v>0</v>
      </c>
      <c r="O19" s="6">
        <f t="shared" si="26"/>
        <v>0</v>
      </c>
      <c r="P19" s="9">
        <f t="shared" si="4"/>
        <v>0</v>
      </c>
      <c r="Q19" s="63">
        <f t="shared" si="5"/>
        <v>99.910581448888067</v>
      </c>
      <c r="R19" s="61">
        <f t="shared" si="6"/>
        <v>1</v>
      </c>
      <c r="S19" s="64">
        <f t="shared" si="7"/>
        <v>99.910581448888067</v>
      </c>
      <c r="T19" s="63">
        <f t="shared" si="27"/>
        <v>99.910581448888067</v>
      </c>
      <c r="U19" s="61">
        <f t="shared" si="8"/>
        <v>1</v>
      </c>
      <c r="V19" s="64">
        <f t="shared" si="9"/>
        <v>99.910581448888067</v>
      </c>
      <c r="X19" s="26">
        <f t="shared" si="10"/>
        <v>0</v>
      </c>
      <c r="Y19" s="79">
        <f t="shared" si="35"/>
        <v>0</v>
      </c>
      <c r="Z19" s="36">
        <f t="shared" si="28"/>
        <v>0</v>
      </c>
      <c r="AA19" s="55">
        <f t="shared" si="29"/>
        <v>0</v>
      </c>
      <c r="AB19" s="56">
        <f t="shared" si="30"/>
        <v>0</v>
      </c>
      <c r="AC19" s="85" t="e">
        <f t="shared" si="11"/>
        <v>#NUM!</v>
      </c>
      <c r="AD19" s="6" t="e">
        <f t="shared" si="31"/>
        <v>#NUM!</v>
      </c>
      <c r="AE19" s="9">
        <f t="shared" si="12"/>
        <v>0</v>
      </c>
      <c r="AF19" s="63">
        <f t="shared" si="13"/>
        <v>100</v>
      </c>
      <c r="AG19" s="61" t="e">
        <f t="shared" si="14"/>
        <v>#NUM!</v>
      </c>
      <c r="AH19" s="64" t="e">
        <f t="shared" si="15"/>
        <v>#NUM!</v>
      </c>
      <c r="AJ19" s="176" t="e">
        <f t="shared" si="16"/>
        <v>#DIV/0!</v>
      </c>
      <c r="AK19" s="177" t="e">
        <f t="shared" si="17"/>
        <v>#DIV/0!</v>
      </c>
      <c r="AL19" s="178" t="e">
        <f t="shared" si="18"/>
        <v>#DIV/0!</v>
      </c>
      <c r="AM19" s="179" t="e">
        <f t="shared" si="19"/>
        <v>#DIV/0!</v>
      </c>
      <c r="AN19" s="179" t="e">
        <f t="shared" si="36"/>
        <v>#DIV/0!</v>
      </c>
      <c r="AO19" s="180" t="e">
        <f t="shared" si="20"/>
        <v>#DIV/0!</v>
      </c>
      <c r="AP19" s="179" t="e">
        <f t="shared" si="32"/>
        <v>#DIV/0!</v>
      </c>
      <c r="AQ19" s="181">
        <f t="shared" si="33"/>
        <v>0</v>
      </c>
    </row>
    <row r="20" spans="1:43" x14ac:dyDescent="0.2">
      <c r="A20" s="37">
        <f>IF(AND((C20-SWeRF!C$5)*(C19-SWeRF!C$5)&lt;=0,ISNUMBER(SWeRF!C20)),(B19+(SWeRF!C$5-C19)*(B20-B19)/(C20-C19)),0)</f>
        <v>0</v>
      </c>
      <c r="B20" s="103">
        <f>IF(ISNUMBER(SWeRF!C20),SWeRF!C20,B19)</f>
        <v>0.01</v>
      </c>
      <c r="C20" s="35">
        <f>IF(ISNUMBER(SWeRF!D20),SWeRF!D20,C19)</f>
        <v>0</v>
      </c>
      <c r="D20" s="79">
        <f t="shared" si="0"/>
        <v>0.01</v>
      </c>
      <c r="E20" s="38">
        <f t="shared" si="21"/>
        <v>0</v>
      </c>
      <c r="F20" s="38">
        <f t="shared" si="1"/>
        <v>0</v>
      </c>
      <c r="G20" s="39">
        <f t="shared" si="22"/>
        <v>0</v>
      </c>
      <c r="H20" s="149"/>
      <c r="I20" s="26">
        <f t="shared" si="23"/>
        <v>2.9832867780352594E-2</v>
      </c>
      <c r="J20" s="79">
        <f t="shared" si="34"/>
        <v>2.9832867780352594E-2</v>
      </c>
      <c r="K20" s="36">
        <f t="shared" si="2"/>
        <v>0</v>
      </c>
      <c r="L20" s="55">
        <f t="shared" si="24"/>
        <v>0</v>
      </c>
      <c r="M20" s="56">
        <f t="shared" si="25"/>
        <v>0</v>
      </c>
      <c r="N20" s="85">
        <f t="shared" si="3"/>
        <v>0</v>
      </c>
      <c r="O20" s="6">
        <f t="shared" si="26"/>
        <v>0</v>
      </c>
      <c r="P20" s="9">
        <f t="shared" si="4"/>
        <v>0</v>
      </c>
      <c r="Q20" s="63">
        <f t="shared" si="5"/>
        <v>99.910581448888067</v>
      </c>
      <c r="R20" s="61">
        <f t="shared" si="6"/>
        <v>1</v>
      </c>
      <c r="S20" s="64">
        <f t="shared" si="7"/>
        <v>99.910581448888067</v>
      </c>
      <c r="T20" s="63">
        <f t="shared" si="27"/>
        <v>99.910581448888067</v>
      </c>
      <c r="U20" s="61">
        <f t="shared" si="8"/>
        <v>1</v>
      </c>
      <c r="V20" s="64">
        <f t="shared" si="9"/>
        <v>99.910581448888067</v>
      </c>
      <c r="X20" s="26">
        <f t="shared" si="10"/>
        <v>0</v>
      </c>
      <c r="Y20" s="79">
        <f t="shared" si="35"/>
        <v>0</v>
      </c>
      <c r="Z20" s="36">
        <f t="shared" si="28"/>
        <v>0</v>
      </c>
      <c r="AA20" s="55">
        <f t="shared" si="29"/>
        <v>0</v>
      </c>
      <c r="AB20" s="56">
        <f t="shared" si="30"/>
        <v>0</v>
      </c>
      <c r="AC20" s="85" t="e">
        <f t="shared" si="11"/>
        <v>#NUM!</v>
      </c>
      <c r="AD20" s="6" t="e">
        <f t="shared" si="31"/>
        <v>#NUM!</v>
      </c>
      <c r="AE20" s="9">
        <f t="shared" si="12"/>
        <v>0</v>
      </c>
      <c r="AF20" s="63">
        <f t="shared" si="13"/>
        <v>100</v>
      </c>
      <c r="AG20" s="61" t="e">
        <f t="shared" si="14"/>
        <v>#NUM!</v>
      </c>
      <c r="AH20" s="64" t="e">
        <f t="shared" si="15"/>
        <v>#NUM!</v>
      </c>
      <c r="AJ20" s="176" t="e">
        <f t="shared" si="16"/>
        <v>#DIV/0!</v>
      </c>
      <c r="AK20" s="177" t="e">
        <f t="shared" si="17"/>
        <v>#DIV/0!</v>
      </c>
      <c r="AL20" s="178" t="e">
        <f t="shared" si="18"/>
        <v>#DIV/0!</v>
      </c>
      <c r="AM20" s="179" t="e">
        <f t="shared" si="19"/>
        <v>#DIV/0!</v>
      </c>
      <c r="AN20" s="179" t="e">
        <f t="shared" si="36"/>
        <v>#DIV/0!</v>
      </c>
      <c r="AO20" s="180" t="e">
        <f t="shared" si="20"/>
        <v>#DIV/0!</v>
      </c>
      <c r="AP20" s="179" t="e">
        <f t="shared" si="32"/>
        <v>#DIV/0!</v>
      </c>
      <c r="AQ20" s="181">
        <f t="shared" si="33"/>
        <v>0</v>
      </c>
    </row>
    <row r="21" spans="1:43" x14ac:dyDescent="0.2">
      <c r="A21" s="37">
        <f>IF(AND((C21-SWeRF!C$5)*(C20-SWeRF!C$5)&lt;=0,ISNUMBER(SWeRF!C21)),(B20+(SWeRF!C$5-C20)*(B21-B20)/(C21-C20)),0)</f>
        <v>0</v>
      </c>
      <c r="B21" s="103">
        <f>IF(ISNUMBER(SWeRF!C21),SWeRF!C21,B20)</f>
        <v>0.01</v>
      </c>
      <c r="C21" s="35">
        <f>IF(ISNUMBER(SWeRF!D21),SWeRF!D21,C20)</f>
        <v>0</v>
      </c>
      <c r="D21" s="79">
        <f t="shared" si="0"/>
        <v>0.01</v>
      </c>
      <c r="E21" s="38">
        <f t="shared" si="21"/>
        <v>0</v>
      </c>
      <c r="F21" s="38">
        <f t="shared" si="1"/>
        <v>0</v>
      </c>
      <c r="G21" s="39">
        <f t="shared" si="22"/>
        <v>0</v>
      </c>
      <c r="H21" s="149"/>
      <c r="I21" s="26">
        <f t="shared" si="23"/>
        <v>2.9832867780352594E-2</v>
      </c>
      <c r="J21" s="79">
        <f t="shared" si="34"/>
        <v>2.9832867780352594E-2</v>
      </c>
      <c r="K21" s="36">
        <f t="shared" si="2"/>
        <v>0</v>
      </c>
      <c r="L21" s="55">
        <f t="shared" si="24"/>
        <v>0</v>
      </c>
      <c r="M21" s="56">
        <f t="shared" si="25"/>
        <v>0</v>
      </c>
      <c r="N21" s="85">
        <f t="shared" si="3"/>
        <v>0</v>
      </c>
      <c r="O21" s="6">
        <f t="shared" si="26"/>
        <v>0</v>
      </c>
      <c r="P21" s="9">
        <f t="shared" si="4"/>
        <v>0</v>
      </c>
      <c r="Q21" s="63">
        <f t="shared" si="5"/>
        <v>99.910581448888067</v>
      </c>
      <c r="R21" s="61">
        <f t="shared" si="6"/>
        <v>1</v>
      </c>
      <c r="S21" s="64">
        <f t="shared" si="7"/>
        <v>99.910581448888067</v>
      </c>
      <c r="T21" s="63">
        <f t="shared" si="27"/>
        <v>99.910581448888067</v>
      </c>
      <c r="U21" s="61">
        <f t="shared" si="8"/>
        <v>1</v>
      </c>
      <c r="V21" s="64">
        <f t="shared" si="9"/>
        <v>99.910581448888067</v>
      </c>
      <c r="X21" s="26">
        <f t="shared" si="10"/>
        <v>0</v>
      </c>
      <c r="Y21" s="79">
        <f t="shared" si="35"/>
        <v>0</v>
      </c>
      <c r="Z21" s="36">
        <f t="shared" si="28"/>
        <v>0</v>
      </c>
      <c r="AA21" s="55">
        <f t="shared" si="29"/>
        <v>0</v>
      </c>
      <c r="AB21" s="56">
        <f t="shared" si="30"/>
        <v>0</v>
      </c>
      <c r="AC21" s="85" t="e">
        <f t="shared" si="11"/>
        <v>#NUM!</v>
      </c>
      <c r="AD21" s="6" t="e">
        <f t="shared" si="31"/>
        <v>#NUM!</v>
      </c>
      <c r="AE21" s="9">
        <f t="shared" si="12"/>
        <v>0</v>
      </c>
      <c r="AF21" s="63">
        <f t="shared" si="13"/>
        <v>100</v>
      </c>
      <c r="AG21" s="61" t="e">
        <f t="shared" si="14"/>
        <v>#NUM!</v>
      </c>
      <c r="AH21" s="64" t="e">
        <f t="shared" si="15"/>
        <v>#NUM!</v>
      </c>
      <c r="AJ21" s="176" t="e">
        <f t="shared" si="16"/>
        <v>#DIV/0!</v>
      </c>
      <c r="AK21" s="177" t="e">
        <f t="shared" si="17"/>
        <v>#DIV/0!</v>
      </c>
      <c r="AL21" s="178" t="e">
        <f t="shared" si="18"/>
        <v>#DIV/0!</v>
      </c>
      <c r="AM21" s="179" t="e">
        <f t="shared" si="19"/>
        <v>#DIV/0!</v>
      </c>
      <c r="AN21" s="179" t="e">
        <f t="shared" si="36"/>
        <v>#DIV/0!</v>
      </c>
      <c r="AO21" s="180" t="e">
        <f t="shared" si="20"/>
        <v>#DIV/0!</v>
      </c>
      <c r="AP21" s="179" t="e">
        <f t="shared" si="32"/>
        <v>#DIV/0!</v>
      </c>
      <c r="AQ21" s="181">
        <f t="shared" si="33"/>
        <v>0</v>
      </c>
    </row>
    <row r="22" spans="1:43" x14ac:dyDescent="0.2">
      <c r="A22" s="37">
        <f>IF(AND((C22-SWeRF!C$5)*(C21-SWeRF!C$5)&lt;=0,ISNUMBER(SWeRF!C22)),(B21+(SWeRF!C$5-C21)*(B22-B21)/(C22-C21)),0)</f>
        <v>0</v>
      </c>
      <c r="B22" s="103">
        <f>IF(ISNUMBER(SWeRF!C22),SWeRF!C22,B21)</f>
        <v>0.01</v>
      </c>
      <c r="C22" s="35">
        <f>IF(ISNUMBER(SWeRF!D22),SWeRF!D22,C21)</f>
        <v>0</v>
      </c>
      <c r="D22" s="79">
        <f t="shared" si="0"/>
        <v>0.01</v>
      </c>
      <c r="E22" s="38">
        <f t="shared" si="21"/>
        <v>0</v>
      </c>
      <c r="F22" s="38">
        <f t="shared" si="1"/>
        <v>0</v>
      </c>
      <c r="G22" s="39">
        <f t="shared" si="22"/>
        <v>0</v>
      </c>
      <c r="H22" s="149"/>
      <c r="I22" s="26">
        <f t="shared" si="23"/>
        <v>2.9832867780352594E-2</v>
      </c>
      <c r="J22" s="79">
        <f t="shared" si="34"/>
        <v>2.9832867780352594E-2</v>
      </c>
      <c r="K22" s="36">
        <f t="shared" si="2"/>
        <v>0</v>
      </c>
      <c r="L22" s="55">
        <f t="shared" si="24"/>
        <v>0</v>
      </c>
      <c r="M22" s="56">
        <f t="shared" si="25"/>
        <v>0</v>
      </c>
      <c r="N22" s="85">
        <f t="shared" si="3"/>
        <v>0</v>
      </c>
      <c r="O22" s="6">
        <f t="shared" si="26"/>
        <v>0</v>
      </c>
      <c r="P22" s="9">
        <f t="shared" si="4"/>
        <v>0</v>
      </c>
      <c r="Q22" s="63">
        <f t="shared" si="5"/>
        <v>99.910581448888067</v>
      </c>
      <c r="R22" s="61">
        <f t="shared" si="6"/>
        <v>1</v>
      </c>
      <c r="S22" s="64">
        <f t="shared" si="7"/>
        <v>99.910581448888067</v>
      </c>
      <c r="T22" s="63">
        <f t="shared" si="27"/>
        <v>99.910581448888067</v>
      </c>
      <c r="U22" s="61">
        <f t="shared" si="8"/>
        <v>1</v>
      </c>
      <c r="V22" s="64">
        <f t="shared" si="9"/>
        <v>99.910581448888067</v>
      </c>
      <c r="X22" s="26">
        <f t="shared" si="10"/>
        <v>0</v>
      </c>
      <c r="Y22" s="79">
        <f t="shared" si="35"/>
        <v>0</v>
      </c>
      <c r="Z22" s="36">
        <f t="shared" si="28"/>
        <v>0</v>
      </c>
      <c r="AA22" s="55">
        <f t="shared" si="29"/>
        <v>0</v>
      </c>
      <c r="AB22" s="56">
        <f t="shared" si="30"/>
        <v>0</v>
      </c>
      <c r="AC22" s="85" t="e">
        <f t="shared" si="11"/>
        <v>#NUM!</v>
      </c>
      <c r="AD22" s="6" t="e">
        <f t="shared" si="31"/>
        <v>#NUM!</v>
      </c>
      <c r="AE22" s="9">
        <f t="shared" si="12"/>
        <v>0</v>
      </c>
      <c r="AF22" s="63">
        <f t="shared" si="13"/>
        <v>100</v>
      </c>
      <c r="AG22" s="61" t="e">
        <f t="shared" si="14"/>
        <v>#NUM!</v>
      </c>
      <c r="AH22" s="64" t="e">
        <f t="shared" si="15"/>
        <v>#NUM!</v>
      </c>
      <c r="AJ22" s="176" t="e">
        <f t="shared" si="16"/>
        <v>#DIV/0!</v>
      </c>
      <c r="AK22" s="177" t="e">
        <f t="shared" si="17"/>
        <v>#DIV/0!</v>
      </c>
      <c r="AL22" s="178" t="e">
        <f t="shared" si="18"/>
        <v>#DIV/0!</v>
      </c>
      <c r="AM22" s="179" t="e">
        <f t="shared" si="19"/>
        <v>#DIV/0!</v>
      </c>
      <c r="AN22" s="179" t="e">
        <f t="shared" si="36"/>
        <v>#DIV/0!</v>
      </c>
      <c r="AO22" s="180" t="e">
        <f t="shared" si="20"/>
        <v>#DIV/0!</v>
      </c>
      <c r="AP22" s="179" t="e">
        <f t="shared" si="32"/>
        <v>#DIV/0!</v>
      </c>
      <c r="AQ22" s="181">
        <f t="shared" si="33"/>
        <v>0</v>
      </c>
    </row>
    <row r="23" spans="1:43" x14ac:dyDescent="0.2">
      <c r="A23" s="37">
        <f>IF(AND((C23-SWeRF!C$5)*(C22-SWeRF!C$5)&lt;=0,ISNUMBER(SWeRF!C23)),(B22+(SWeRF!C$5-C22)*(B23-B22)/(C23-C22)),0)</f>
        <v>0</v>
      </c>
      <c r="B23" s="103">
        <f>IF(ISNUMBER(SWeRF!C23),SWeRF!C23,B22)</f>
        <v>0.01</v>
      </c>
      <c r="C23" s="35">
        <f>IF(ISNUMBER(SWeRF!D23),SWeRF!D23,C22)</f>
        <v>0</v>
      </c>
      <c r="D23" s="79">
        <f t="shared" si="0"/>
        <v>0.01</v>
      </c>
      <c r="E23" s="38">
        <f t="shared" si="21"/>
        <v>0</v>
      </c>
      <c r="F23" s="38">
        <f t="shared" si="1"/>
        <v>0</v>
      </c>
      <c r="G23" s="39">
        <f t="shared" si="22"/>
        <v>0</v>
      </c>
      <c r="H23" s="149"/>
      <c r="I23" s="26">
        <f t="shared" si="23"/>
        <v>2.9832867780352594E-2</v>
      </c>
      <c r="J23" s="79">
        <f t="shared" si="34"/>
        <v>2.9832867780352594E-2</v>
      </c>
      <c r="K23" s="36">
        <f t="shared" si="2"/>
        <v>0</v>
      </c>
      <c r="L23" s="55">
        <f t="shared" si="24"/>
        <v>0</v>
      </c>
      <c r="M23" s="56">
        <f t="shared" si="25"/>
        <v>0</v>
      </c>
      <c r="N23" s="85">
        <f t="shared" si="3"/>
        <v>0</v>
      </c>
      <c r="O23" s="6">
        <f t="shared" si="26"/>
        <v>0</v>
      </c>
      <c r="P23" s="9">
        <f t="shared" si="4"/>
        <v>0</v>
      </c>
      <c r="Q23" s="63">
        <f t="shared" si="5"/>
        <v>99.910581448888067</v>
      </c>
      <c r="R23" s="61">
        <f t="shared" si="6"/>
        <v>1</v>
      </c>
      <c r="S23" s="64">
        <f t="shared" si="7"/>
        <v>99.910581448888067</v>
      </c>
      <c r="T23" s="63">
        <f t="shared" si="27"/>
        <v>99.910581448888067</v>
      </c>
      <c r="U23" s="61">
        <f t="shared" si="8"/>
        <v>1</v>
      </c>
      <c r="V23" s="64">
        <f t="shared" si="9"/>
        <v>99.910581448888067</v>
      </c>
      <c r="X23" s="26">
        <f t="shared" si="10"/>
        <v>0</v>
      </c>
      <c r="Y23" s="79">
        <f t="shared" si="35"/>
        <v>0</v>
      </c>
      <c r="Z23" s="36">
        <f t="shared" si="28"/>
        <v>0</v>
      </c>
      <c r="AA23" s="55">
        <f t="shared" si="29"/>
        <v>0</v>
      </c>
      <c r="AB23" s="56">
        <f t="shared" si="30"/>
        <v>0</v>
      </c>
      <c r="AC23" s="85" t="e">
        <f t="shared" si="11"/>
        <v>#NUM!</v>
      </c>
      <c r="AD23" s="6" t="e">
        <f t="shared" si="31"/>
        <v>#NUM!</v>
      </c>
      <c r="AE23" s="9">
        <f t="shared" si="12"/>
        <v>0</v>
      </c>
      <c r="AF23" s="63">
        <f t="shared" si="13"/>
        <v>100</v>
      </c>
      <c r="AG23" s="61" t="e">
        <f t="shared" si="14"/>
        <v>#NUM!</v>
      </c>
      <c r="AH23" s="64" t="e">
        <f t="shared" si="15"/>
        <v>#NUM!</v>
      </c>
      <c r="AJ23" s="176" t="e">
        <f t="shared" si="16"/>
        <v>#DIV/0!</v>
      </c>
      <c r="AK23" s="177" t="e">
        <f t="shared" si="17"/>
        <v>#DIV/0!</v>
      </c>
      <c r="AL23" s="178" t="e">
        <f t="shared" si="18"/>
        <v>#DIV/0!</v>
      </c>
      <c r="AM23" s="179" t="e">
        <f t="shared" si="19"/>
        <v>#DIV/0!</v>
      </c>
      <c r="AN23" s="179" t="e">
        <f t="shared" si="36"/>
        <v>#DIV/0!</v>
      </c>
      <c r="AO23" s="180" t="e">
        <f t="shared" si="20"/>
        <v>#DIV/0!</v>
      </c>
      <c r="AP23" s="179" t="e">
        <f t="shared" si="32"/>
        <v>#DIV/0!</v>
      </c>
      <c r="AQ23" s="181">
        <f t="shared" si="33"/>
        <v>0</v>
      </c>
    </row>
    <row r="24" spans="1:43" x14ac:dyDescent="0.2">
      <c r="A24" s="37">
        <f>IF(AND((C24-SWeRF!C$5)*(C23-SWeRF!C$5)&lt;=0,ISNUMBER(SWeRF!C24)),(B23+(SWeRF!C$5-C23)*(B24-B23)/(C24-C23)),0)</f>
        <v>0</v>
      </c>
      <c r="B24" s="103">
        <f>IF(ISNUMBER(SWeRF!C24),SWeRF!C24,B23)</f>
        <v>0.01</v>
      </c>
      <c r="C24" s="35">
        <f>IF(ISNUMBER(SWeRF!D24),SWeRF!D24,C23)</f>
        <v>0</v>
      </c>
      <c r="D24" s="79">
        <f t="shared" si="0"/>
        <v>0.01</v>
      </c>
      <c r="E24" s="38">
        <f t="shared" si="21"/>
        <v>0</v>
      </c>
      <c r="F24" s="38">
        <f t="shared" si="1"/>
        <v>0</v>
      </c>
      <c r="G24" s="39">
        <f t="shared" si="22"/>
        <v>0</v>
      </c>
      <c r="H24" s="149"/>
      <c r="I24" s="26">
        <f t="shared" si="23"/>
        <v>2.9832867780352594E-2</v>
      </c>
      <c r="J24" s="79">
        <f t="shared" si="34"/>
        <v>2.9832867780352594E-2</v>
      </c>
      <c r="K24" s="36">
        <f t="shared" si="2"/>
        <v>0</v>
      </c>
      <c r="L24" s="55">
        <f t="shared" si="24"/>
        <v>0</v>
      </c>
      <c r="M24" s="56">
        <f t="shared" si="25"/>
        <v>0</v>
      </c>
      <c r="N24" s="85">
        <f t="shared" si="3"/>
        <v>0</v>
      </c>
      <c r="O24" s="6">
        <f t="shared" si="26"/>
        <v>0</v>
      </c>
      <c r="P24" s="9">
        <f t="shared" si="4"/>
        <v>0</v>
      </c>
      <c r="Q24" s="63">
        <f t="shared" si="5"/>
        <v>99.910581448888067</v>
      </c>
      <c r="R24" s="61">
        <f t="shared" si="6"/>
        <v>1</v>
      </c>
      <c r="S24" s="64">
        <f t="shared" si="7"/>
        <v>99.910581448888067</v>
      </c>
      <c r="T24" s="63">
        <f t="shared" si="27"/>
        <v>99.910581448888067</v>
      </c>
      <c r="U24" s="61">
        <f t="shared" si="8"/>
        <v>1</v>
      </c>
      <c r="V24" s="64">
        <f t="shared" si="9"/>
        <v>99.910581448888067</v>
      </c>
      <c r="X24" s="26">
        <f t="shared" si="10"/>
        <v>0</v>
      </c>
      <c r="Y24" s="79">
        <f t="shared" si="35"/>
        <v>0</v>
      </c>
      <c r="Z24" s="36">
        <f t="shared" si="28"/>
        <v>0</v>
      </c>
      <c r="AA24" s="55">
        <f t="shared" si="29"/>
        <v>0</v>
      </c>
      <c r="AB24" s="56">
        <f t="shared" si="30"/>
        <v>0</v>
      </c>
      <c r="AC24" s="85" t="e">
        <f t="shared" si="11"/>
        <v>#NUM!</v>
      </c>
      <c r="AD24" s="6" t="e">
        <f t="shared" si="31"/>
        <v>#NUM!</v>
      </c>
      <c r="AE24" s="9">
        <f t="shared" si="12"/>
        <v>0</v>
      </c>
      <c r="AF24" s="63">
        <f t="shared" si="13"/>
        <v>100</v>
      </c>
      <c r="AG24" s="61" t="e">
        <f t="shared" si="14"/>
        <v>#NUM!</v>
      </c>
      <c r="AH24" s="64" t="e">
        <f t="shared" si="15"/>
        <v>#NUM!</v>
      </c>
      <c r="AJ24" s="176" t="e">
        <f t="shared" si="16"/>
        <v>#DIV/0!</v>
      </c>
      <c r="AK24" s="177" t="e">
        <f t="shared" si="17"/>
        <v>#DIV/0!</v>
      </c>
      <c r="AL24" s="178" t="e">
        <f t="shared" si="18"/>
        <v>#DIV/0!</v>
      </c>
      <c r="AM24" s="179" t="e">
        <f t="shared" si="19"/>
        <v>#DIV/0!</v>
      </c>
      <c r="AN24" s="179" t="e">
        <f t="shared" si="36"/>
        <v>#DIV/0!</v>
      </c>
      <c r="AO24" s="180" t="e">
        <f t="shared" si="20"/>
        <v>#DIV/0!</v>
      </c>
      <c r="AP24" s="179" t="e">
        <f t="shared" si="32"/>
        <v>#DIV/0!</v>
      </c>
      <c r="AQ24" s="181">
        <f t="shared" si="33"/>
        <v>0</v>
      </c>
    </row>
    <row r="25" spans="1:43" x14ac:dyDescent="0.2">
      <c r="A25" s="37">
        <f>IF(AND((C25-SWeRF!C$5)*(C24-SWeRF!C$5)&lt;=0,ISNUMBER(SWeRF!C25)),(B24+(SWeRF!C$5-C24)*(B25-B24)/(C25-C24)),0)</f>
        <v>0</v>
      </c>
      <c r="B25" s="103">
        <f>IF(ISNUMBER(SWeRF!C25),SWeRF!C25,B24)</f>
        <v>0.01</v>
      </c>
      <c r="C25" s="35">
        <f>IF(ISNUMBER(SWeRF!D25),SWeRF!D25,C24)</f>
        <v>0</v>
      </c>
      <c r="D25" s="79">
        <f t="shared" si="0"/>
        <v>0.01</v>
      </c>
      <c r="E25" s="38">
        <f t="shared" si="21"/>
        <v>0</v>
      </c>
      <c r="F25" s="38">
        <f t="shared" si="1"/>
        <v>0</v>
      </c>
      <c r="G25" s="39">
        <f t="shared" si="22"/>
        <v>0</v>
      </c>
      <c r="H25" s="149"/>
      <c r="I25" s="26">
        <f t="shared" si="23"/>
        <v>2.9832867780352594E-2</v>
      </c>
      <c r="J25" s="79">
        <f t="shared" si="34"/>
        <v>2.9832867780352594E-2</v>
      </c>
      <c r="K25" s="36">
        <f t="shared" si="2"/>
        <v>0</v>
      </c>
      <c r="L25" s="55">
        <f t="shared" si="24"/>
        <v>0</v>
      </c>
      <c r="M25" s="56">
        <f t="shared" si="25"/>
        <v>0</v>
      </c>
      <c r="N25" s="85">
        <f t="shared" si="3"/>
        <v>0</v>
      </c>
      <c r="O25" s="6">
        <f t="shared" si="26"/>
        <v>0</v>
      </c>
      <c r="P25" s="9">
        <f t="shared" si="4"/>
        <v>0</v>
      </c>
      <c r="Q25" s="63">
        <f t="shared" si="5"/>
        <v>99.910581448888067</v>
      </c>
      <c r="R25" s="61">
        <f t="shared" si="6"/>
        <v>1</v>
      </c>
      <c r="S25" s="64">
        <f t="shared" si="7"/>
        <v>99.910581448888067</v>
      </c>
      <c r="T25" s="63">
        <f t="shared" si="27"/>
        <v>99.910581448888067</v>
      </c>
      <c r="U25" s="61">
        <f t="shared" si="8"/>
        <v>1</v>
      </c>
      <c r="V25" s="64">
        <f t="shared" si="9"/>
        <v>99.910581448888067</v>
      </c>
      <c r="X25" s="26">
        <f t="shared" si="10"/>
        <v>0</v>
      </c>
      <c r="Y25" s="79">
        <f t="shared" si="35"/>
        <v>0</v>
      </c>
      <c r="Z25" s="36">
        <f t="shared" si="28"/>
        <v>0</v>
      </c>
      <c r="AA25" s="55">
        <f t="shared" si="29"/>
        <v>0</v>
      </c>
      <c r="AB25" s="56">
        <f t="shared" si="30"/>
        <v>0</v>
      </c>
      <c r="AC25" s="85" t="e">
        <f t="shared" si="11"/>
        <v>#NUM!</v>
      </c>
      <c r="AD25" s="6" t="e">
        <f t="shared" si="31"/>
        <v>#NUM!</v>
      </c>
      <c r="AE25" s="9">
        <f t="shared" si="12"/>
        <v>0</v>
      </c>
      <c r="AF25" s="63">
        <f t="shared" si="13"/>
        <v>100</v>
      </c>
      <c r="AG25" s="61" t="e">
        <f t="shared" si="14"/>
        <v>#NUM!</v>
      </c>
      <c r="AH25" s="64" t="e">
        <f t="shared" si="15"/>
        <v>#NUM!</v>
      </c>
      <c r="AJ25" s="176" t="e">
        <f t="shared" si="16"/>
        <v>#DIV/0!</v>
      </c>
      <c r="AK25" s="177" t="e">
        <f t="shared" si="17"/>
        <v>#DIV/0!</v>
      </c>
      <c r="AL25" s="178" t="e">
        <f t="shared" si="18"/>
        <v>#DIV/0!</v>
      </c>
      <c r="AM25" s="179" t="e">
        <f t="shared" si="19"/>
        <v>#DIV/0!</v>
      </c>
      <c r="AN25" s="179" t="e">
        <f t="shared" si="36"/>
        <v>#DIV/0!</v>
      </c>
      <c r="AO25" s="180" t="e">
        <f t="shared" si="20"/>
        <v>#DIV/0!</v>
      </c>
      <c r="AP25" s="179" t="e">
        <f t="shared" si="32"/>
        <v>#DIV/0!</v>
      </c>
      <c r="AQ25" s="181">
        <f t="shared" si="33"/>
        <v>0</v>
      </c>
    </row>
    <row r="26" spans="1:43" x14ac:dyDescent="0.2">
      <c r="A26" s="37">
        <f>IF(AND((C26-SWeRF!C$5)*(C25-SWeRF!C$5)&lt;=0,ISNUMBER(SWeRF!C26)),(B25+(SWeRF!C$5-C25)*(B26-B25)/(C26-C25)),0)</f>
        <v>0</v>
      </c>
      <c r="B26" s="103">
        <f>IF(ISNUMBER(SWeRF!C26),SWeRF!C26,B25)</f>
        <v>0.01</v>
      </c>
      <c r="C26" s="35">
        <f>IF(ISNUMBER(SWeRF!D26),SWeRF!D26,C25)</f>
        <v>0</v>
      </c>
      <c r="D26" s="79">
        <f t="shared" si="0"/>
        <v>0.01</v>
      </c>
      <c r="E26" s="38">
        <f t="shared" si="21"/>
        <v>0</v>
      </c>
      <c r="F26" s="38">
        <f t="shared" si="1"/>
        <v>0</v>
      </c>
      <c r="G26" s="39">
        <f t="shared" si="22"/>
        <v>0</v>
      </c>
      <c r="H26" s="149"/>
      <c r="I26" s="26">
        <f t="shared" si="23"/>
        <v>2.9832867780352594E-2</v>
      </c>
      <c r="J26" s="79">
        <f t="shared" si="34"/>
        <v>2.9832867780352594E-2</v>
      </c>
      <c r="K26" s="36">
        <f t="shared" si="2"/>
        <v>0</v>
      </c>
      <c r="L26" s="55">
        <f t="shared" si="24"/>
        <v>0</v>
      </c>
      <c r="M26" s="56">
        <f t="shared" si="25"/>
        <v>0</v>
      </c>
      <c r="N26" s="85">
        <f t="shared" si="3"/>
        <v>0</v>
      </c>
      <c r="O26" s="6">
        <f t="shared" si="26"/>
        <v>0</v>
      </c>
      <c r="P26" s="9">
        <f t="shared" si="4"/>
        <v>0</v>
      </c>
      <c r="Q26" s="63">
        <f t="shared" si="5"/>
        <v>99.910581448888067</v>
      </c>
      <c r="R26" s="61">
        <f t="shared" si="6"/>
        <v>1</v>
      </c>
      <c r="S26" s="64">
        <f t="shared" si="7"/>
        <v>99.910581448888067</v>
      </c>
      <c r="T26" s="63">
        <f t="shared" si="27"/>
        <v>99.910581448888067</v>
      </c>
      <c r="U26" s="61">
        <f t="shared" si="8"/>
        <v>1</v>
      </c>
      <c r="V26" s="64">
        <f t="shared" si="9"/>
        <v>99.910581448888067</v>
      </c>
      <c r="X26" s="26">
        <f t="shared" si="10"/>
        <v>0</v>
      </c>
      <c r="Y26" s="79">
        <f t="shared" si="35"/>
        <v>0</v>
      </c>
      <c r="Z26" s="36">
        <f t="shared" si="28"/>
        <v>0</v>
      </c>
      <c r="AA26" s="55">
        <f t="shared" si="29"/>
        <v>0</v>
      </c>
      <c r="AB26" s="56">
        <f t="shared" si="30"/>
        <v>0</v>
      </c>
      <c r="AC26" s="85" t="e">
        <f t="shared" si="11"/>
        <v>#NUM!</v>
      </c>
      <c r="AD26" s="6" t="e">
        <f t="shared" si="31"/>
        <v>#NUM!</v>
      </c>
      <c r="AE26" s="9">
        <f t="shared" si="12"/>
        <v>0</v>
      </c>
      <c r="AF26" s="63">
        <f t="shared" si="13"/>
        <v>100</v>
      </c>
      <c r="AG26" s="61" t="e">
        <f t="shared" si="14"/>
        <v>#NUM!</v>
      </c>
      <c r="AH26" s="64" t="e">
        <f t="shared" si="15"/>
        <v>#NUM!</v>
      </c>
      <c r="AJ26" s="176" t="e">
        <f t="shared" si="16"/>
        <v>#DIV/0!</v>
      </c>
      <c r="AK26" s="177" t="e">
        <f t="shared" si="17"/>
        <v>#DIV/0!</v>
      </c>
      <c r="AL26" s="178" t="e">
        <f t="shared" si="18"/>
        <v>#DIV/0!</v>
      </c>
      <c r="AM26" s="179" t="e">
        <f t="shared" si="19"/>
        <v>#DIV/0!</v>
      </c>
      <c r="AN26" s="179" t="e">
        <f t="shared" si="36"/>
        <v>#DIV/0!</v>
      </c>
      <c r="AO26" s="180" t="e">
        <f t="shared" si="20"/>
        <v>#DIV/0!</v>
      </c>
      <c r="AP26" s="179" t="e">
        <f t="shared" si="32"/>
        <v>#DIV/0!</v>
      </c>
      <c r="AQ26" s="181">
        <f t="shared" si="33"/>
        <v>0</v>
      </c>
    </row>
    <row r="27" spans="1:43" x14ac:dyDescent="0.2">
      <c r="A27" s="37">
        <f>IF(AND((C27-SWeRF!C$5)*(C26-SWeRF!C$5)&lt;=0,ISNUMBER(SWeRF!C27)),(B26+(SWeRF!C$5-C26)*(B27-B26)/(C27-C26)),0)</f>
        <v>0</v>
      </c>
      <c r="B27" s="103">
        <f>IF(ISNUMBER(SWeRF!C27),SWeRF!C27,B26)</f>
        <v>0.01</v>
      </c>
      <c r="C27" s="35">
        <f>IF(ISNUMBER(SWeRF!D27),SWeRF!D27,C26)</f>
        <v>0</v>
      </c>
      <c r="D27" s="79">
        <f t="shared" si="0"/>
        <v>0.01</v>
      </c>
      <c r="E27" s="38">
        <f t="shared" si="21"/>
        <v>0</v>
      </c>
      <c r="F27" s="38">
        <f t="shared" si="1"/>
        <v>0</v>
      </c>
      <c r="G27" s="39">
        <f t="shared" si="22"/>
        <v>0</v>
      </c>
      <c r="H27" s="149"/>
      <c r="I27" s="26">
        <f t="shared" si="23"/>
        <v>2.9832867780352594E-2</v>
      </c>
      <c r="J27" s="79">
        <f t="shared" si="34"/>
        <v>2.9832867780352594E-2</v>
      </c>
      <c r="K27" s="36">
        <f t="shared" si="2"/>
        <v>0</v>
      </c>
      <c r="L27" s="55">
        <f t="shared" si="24"/>
        <v>0</v>
      </c>
      <c r="M27" s="56">
        <f t="shared" si="25"/>
        <v>0</v>
      </c>
      <c r="N27" s="85">
        <f t="shared" si="3"/>
        <v>0</v>
      </c>
      <c r="O27" s="6">
        <f t="shared" si="26"/>
        <v>0</v>
      </c>
      <c r="P27" s="9">
        <f t="shared" si="4"/>
        <v>0</v>
      </c>
      <c r="Q27" s="63">
        <f t="shared" si="5"/>
        <v>99.910581448888067</v>
      </c>
      <c r="R27" s="61">
        <f t="shared" si="6"/>
        <v>1</v>
      </c>
      <c r="S27" s="64">
        <f t="shared" si="7"/>
        <v>99.910581448888067</v>
      </c>
      <c r="T27" s="63">
        <f t="shared" si="27"/>
        <v>99.910581448888067</v>
      </c>
      <c r="U27" s="61">
        <f t="shared" si="8"/>
        <v>1</v>
      </c>
      <c r="V27" s="64">
        <f t="shared" si="9"/>
        <v>99.910581448888067</v>
      </c>
      <c r="X27" s="26">
        <f t="shared" si="10"/>
        <v>0</v>
      </c>
      <c r="Y27" s="79">
        <f t="shared" si="35"/>
        <v>0</v>
      </c>
      <c r="Z27" s="36">
        <f t="shared" si="28"/>
        <v>0</v>
      </c>
      <c r="AA27" s="55">
        <f t="shared" si="29"/>
        <v>0</v>
      </c>
      <c r="AB27" s="56">
        <f t="shared" si="30"/>
        <v>0</v>
      </c>
      <c r="AC27" s="85" t="e">
        <f t="shared" si="11"/>
        <v>#NUM!</v>
      </c>
      <c r="AD27" s="6" t="e">
        <f t="shared" si="31"/>
        <v>#NUM!</v>
      </c>
      <c r="AE27" s="9">
        <f t="shared" si="12"/>
        <v>0</v>
      </c>
      <c r="AF27" s="63">
        <f t="shared" si="13"/>
        <v>100</v>
      </c>
      <c r="AG27" s="61" t="e">
        <f t="shared" si="14"/>
        <v>#NUM!</v>
      </c>
      <c r="AH27" s="64" t="e">
        <f t="shared" si="15"/>
        <v>#NUM!</v>
      </c>
      <c r="AJ27" s="176" t="e">
        <f t="shared" si="16"/>
        <v>#DIV/0!</v>
      </c>
      <c r="AK27" s="177" t="e">
        <f t="shared" si="17"/>
        <v>#DIV/0!</v>
      </c>
      <c r="AL27" s="178" t="e">
        <f t="shared" si="18"/>
        <v>#DIV/0!</v>
      </c>
      <c r="AM27" s="179" t="e">
        <f t="shared" si="19"/>
        <v>#DIV/0!</v>
      </c>
      <c r="AN27" s="179" t="e">
        <f t="shared" si="36"/>
        <v>#DIV/0!</v>
      </c>
      <c r="AO27" s="180" t="e">
        <f t="shared" si="20"/>
        <v>#DIV/0!</v>
      </c>
      <c r="AP27" s="179" t="e">
        <f t="shared" si="32"/>
        <v>#DIV/0!</v>
      </c>
      <c r="AQ27" s="181">
        <f t="shared" si="33"/>
        <v>0</v>
      </c>
    </row>
    <row r="28" spans="1:43" x14ac:dyDescent="0.2">
      <c r="A28" s="37">
        <f>IF(AND((C28-SWeRF!C$5)*(C27-SWeRF!C$5)&lt;=0,ISNUMBER(SWeRF!C28)),(B27+(SWeRF!C$5-C27)*(B28-B27)/(C28-C27)),0)</f>
        <v>0</v>
      </c>
      <c r="B28" s="103">
        <f>IF(ISNUMBER(SWeRF!C28),SWeRF!C28,B27)</f>
        <v>0.01</v>
      </c>
      <c r="C28" s="35">
        <f>IF(ISNUMBER(SWeRF!D28),SWeRF!D28,C27)</f>
        <v>0</v>
      </c>
      <c r="D28" s="79">
        <f t="shared" si="0"/>
        <v>0.01</v>
      </c>
      <c r="E28" s="38">
        <f t="shared" si="21"/>
        <v>0</v>
      </c>
      <c r="F28" s="38">
        <f t="shared" si="1"/>
        <v>0</v>
      </c>
      <c r="G28" s="39">
        <f t="shared" si="22"/>
        <v>0</v>
      </c>
      <c r="H28" s="149"/>
      <c r="I28" s="26">
        <f t="shared" si="23"/>
        <v>2.9832867780352594E-2</v>
      </c>
      <c r="J28" s="79">
        <f t="shared" si="34"/>
        <v>2.9832867780352594E-2</v>
      </c>
      <c r="K28" s="36">
        <f t="shared" si="2"/>
        <v>0</v>
      </c>
      <c r="L28" s="55">
        <f t="shared" si="24"/>
        <v>0</v>
      </c>
      <c r="M28" s="56">
        <f t="shared" si="25"/>
        <v>0</v>
      </c>
      <c r="N28" s="85">
        <f t="shared" si="3"/>
        <v>0</v>
      </c>
      <c r="O28" s="6">
        <f t="shared" si="26"/>
        <v>0</v>
      </c>
      <c r="P28" s="9">
        <f t="shared" si="4"/>
        <v>0</v>
      </c>
      <c r="Q28" s="63">
        <f t="shared" si="5"/>
        <v>99.910581448888067</v>
      </c>
      <c r="R28" s="61">
        <f t="shared" si="6"/>
        <v>1</v>
      </c>
      <c r="S28" s="64">
        <f t="shared" si="7"/>
        <v>99.910581448888067</v>
      </c>
      <c r="T28" s="63">
        <f t="shared" si="27"/>
        <v>99.910581448888067</v>
      </c>
      <c r="U28" s="61">
        <f t="shared" si="8"/>
        <v>1</v>
      </c>
      <c r="V28" s="64">
        <f t="shared" si="9"/>
        <v>99.910581448888067</v>
      </c>
      <c r="X28" s="26">
        <f t="shared" si="10"/>
        <v>0</v>
      </c>
      <c r="Y28" s="79">
        <f t="shared" si="35"/>
        <v>0</v>
      </c>
      <c r="Z28" s="36">
        <f t="shared" si="28"/>
        <v>0</v>
      </c>
      <c r="AA28" s="55">
        <f t="shared" si="29"/>
        <v>0</v>
      </c>
      <c r="AB28" s="56">
        <f t="shared" si="30"/>
        <v>0</v>
      </c>
      <c r="AC28" s="85" t="e">
        <f t="shared" si="11"/>
        <v>#NUM!</v>
      </c>
      <c r="AD28" s="6" t="e">
        <f t="shared" si="31"/>
        <v>#NUM!</v>
      </c>
      <c r="AE28" s="9">
        <f t="shared" si="12"/>
        <v>0</v>
      </c>
      <c r="AF28" s="63">
        <f t="shared" si="13"/>
        <v>100</v>
      </c>
      <c r="AG28" s="61" t="e">
        <f t="shared" si="14"/>
        <v>#NUM!</v>
      </c>
      <c r="AH28" s="64" t="e">
        <f t="shared" si="15"/>
        <v>#NUM!</v>
      </c>
      <c r="AJ28" s="176" t="e">
        <f t="shared" si="16"/>
        <v>#DIV/0!</v>
      </c>
      <c r="AK28" s="177" t="e">
        <f t="shared" si="17"/>
        <v>#DIV/0!</v>
      </c>
      <c r="AL28" s="178" t="e">
        <f t="shared" si="18"/>
        <v>#DIV/0!</v>
      </c>
      <c r="AM28" s="179" t="e">
        <f t="shared" si="19"/>
        <v>#DIV/0!</v>
      </c>
      <c r="AN28" s="179" t="e">
        <f t="shared" si="36"/>
        <v>#DIV/0!</v>
      </c>
      <c r="AO28" s="180" t="e">
        <f t="shared" si="20"/>
        <v>#DIV/0!</v>
      </c>
      <c r="AP28" s="179" t="e">
        <f t="shared" si="32"/>
        <v>#DIV/0!</v>
      </c>
      <c r="AQ28" s="181">
        <f t="shared" si="33"/>
        <v>0</v>
      </c>
    </row>
    <row r="29" spans="1:43" x14ac:dyDescent="0.2">
      <c r="A29" s="37">
        <f>IF(AND((C29-SWeRF!C$5)*(C28-SWeRF!C$5)&lt;=0,ISNUMBER(SWeRF!C29)),(B28+(SWeRF!C$5-C28)*(B29-B28)/(C29-C28)),0)</f>
        <v>0</v>
      </c>
      <c r="B29" s="103">
        <f>IF(ISNUMBER(SWeRF!C29),SWeRF!C29,B28)</f>
        <v>0.01</v>
      </c>
      <c r="C29" s="35">
        <f>IF(ISNUMBER(SWeRF!D29),SWeRF!D29,C28)</f>
        <v>0</v>
      </c>
      <c r="D29" s="79">
        <f t="shared" si="0"/>
        <v>0.01</v>
      </c>
      <c r="E29" s="38">
        <f t="shared" si="21"/>
        <v>0</v>
      </c>
      <c r="F29" s="38">
        <f t="shared" si="1"/>
        <v>0</v>
      </c>
      <c r="G29" s="39">
        <f t="shared" si="22"/>
        <v>0</v>
      </c>
      <c r="H29" s="149"/>
      <c r="I29" s="26">
        <f t="shared" si="23"/>
        <v>2.9832867780352594E-2</v>
      </c>
      <c r="J29" s="79">
        <f t="shared" si="34"/>
        <v>2.9832867780352594E-2</v>
      </c>
      <c r="K29" s="36">
        <f t="shared" si="2"/>
        <v>0</v>
      </c>
      <c r="L29" s="55">
        <f t="shared" si="24"/>
        <v>0</v>
      </c>
      <c r="M29" s="56">
        <f t="shared" si="25"/>
        <v>0</v>
      </c>
      <c r="N29" s="85">
        <f t="shared" si="3"/>
        <v>0</v>
      </c>
      <c r="O29" s="6">
        <f t="shared" si="26"/>
        <v>0</v>
      </c>
      <c r="P29" s="9">
        <f t="shared" si="4"/>
        <v>0</v>
      </c>
      <c r="Q29" s="63">
        <f t="shared" si="5"/>
        <v>99.910581448888067</v>
      </c>
      <c r="R29" s="61">
        <f t="shared" si="6"/>
        <v>1</v>
      </c>
      <c r="S29" s="64">
        <f t="shared" si="7"/>
        <v>99.910581448888067</v>
      </c>
      <c r="T29" s="63">
        <f t="shared" si="27"/>
        <v>99.910581448888067</v>
      </c>
      <c r="U29" s="61">
        <f t="shared" si="8"/>
        <v>1</v>
      </c>
      <c r="V29" s="64">
        <f t="shared" si="9"/>
        <v>99.910581448888067</v>
      </c>
      <c r="X29" s="26">
        <f t="shared" si="10"/>
        <v>0</v>
      </c>
      <c r="Y29" s="79">
        <f t="shared" si="35"/>
        <v>0</v>
      </c>
      <c r="Z29" s="36">
        <f t="shared" si="28"/>
        <v>0</v>
      </c>
      <c r="AA29" s="55">
        <f t="shared" si="29"/>
        <v>0</v>
      </c>
      <c r="AB29" s="56">
        <f t="shared" si="30"/>
        <v>0</v>
      </c>
      <c r="AC29" s="85" t="e">
        <f t="shared" si="11"/>
        <v>#NUM!</v>
      </c>
      <c r="AD29" s="6" t="e">
        <f t="shared" si="31"/>
        <v>#NUM!</v>
      </c>
      <c r="AE29" s="9">
        <f t="shared" si="12"/>
        <v>0</v>
      </c>
      <c r="AF29" s="63">
        <f t="shared" si="13"/>
        <v>100</v>
      </c>
      <c r="AG29" s="61" t="e">
        <f t="shared" si="14"/>
        <v>#NUM!</v>
      </c>
      <c r="AH29" s="64" t="e">
        <f t="shared" si="15"/>
        <v>#NUM!</v>
      </c>
      <c r="AJ29" s="176" t="e">
        <f t="shared" si="16"/>
        <v>#DIV/0!</v>
      </c>
      <c r="AK29" s="177" t="e">
        <f t="shared" si="17"/>
        <v>#DIV/0!</v>
      </c>
      <c r="AL29" s="178" t="e">
        <f t="shared" si="18"/>
        <v>#DIV/0!</v>
      </c>
      <c r="AM29" s="179" t="e">
        <f t="shared" si="19"/>
        <v>#DIV/0!</v>
      </c>
      <c r="AN29" s="179" t="e">
        <f t="shared" si="36"/>
        <v>#DIV/0!</v>
      </c>
      <c r="AO29" s="180" t="e">
        <f t="shared" si="20"/>
        <v>#DIV/0!</v>
      </c>
      <c r="AP29" s="179" t="e">
        <f t="shared" si="32"/>
        <v>#DIV/0!</v>
      </c>
      <c r="AQ29" s="181">
        <f t="shared" si="33"/>
        <v>0</v>
      </c>
    </row>
    <row r="30" spans="1:43" x14ac:dyDescent="0.2">
      <c r="A30" s="37">
        <f>IF(AND((C30-SWeRF!C$5)*(C29-SWeRF!C$5)&lt;=0,ISNUMBER(SWeRF!C30)),(B29+(SWeRF!C$5-C29)*(B30-B29)/(C30-C29)),0)</f>
        <v>0</v>
      </c>
      <c r="B30" s="103">
        <f>IF(ISNUMBER(SWeRF!C30),SWeRF!C30,B29)</f>
        <v>0.01</v>
      </c>
      <c r="C30" s="35">
        <f>IF(ISNUMBER(SWeRF!D30),SWeRF!D30,C29)</f>
        <v>0</v>
      </c>
      <c r="D30" s="79">
        <f t="shared" si="0"/>
        <v>0.01</v>
      </c>
      <c r="E30" s="38">
        <f t="shared" si="21"/>
        <v>0</v>
      </c>
      <c r="F30" s="38">
        <f t="shared" si="1"/>
        <v>0</v>
      </c>
      <c r="G30" s="39">
        <f t="shared" si="22"/>
        <v>0</v>
      </c>
      <c r="H30" s="149"/>
      <c r="I30" s="26">
        <f t="shared" si="23"/>
        <v>2.9832867780352594E-2</v>
      </c>
      <c r="J30" s="79">
        <f t="shared" si="34"/>
        <v>2.9832867780352594E-2</v>
      </c>
      <c r="K30" s="36">
        <f t="shared" si="2"/>
        <v>0</v>
      </c>
      <c r="L30" s="55">
        <f t="shared" si="24"/>
        <v>0</v>
      </c>
      <c r="M30" s="56">
        <f t="shared" si="25"/>
        <v>0</v>
      </c>
      <c r="N30" s="85">
        <f t="shared" si="3"/>
        <v>0</v>
      </c>
      <c r="O30" s="6">
        <f t="shared" si="26"/>
        <v>0</v>
      </c>
      <c r="P30" s="9">
        <f t="shared" si="4"/>
        <v>0</v>
      </c>
      <c r="Q30" s="63">
        <f t="shared" si="5"/>
        <v>99.910581448888067</v>
      </c>
      <c r="R30" s="61">
        <f t="shared" si="6"/>
        <v>1</v>
      </c>
      <c r="S30" s="64">
        <f t="shared" si="7"/>
        <v>99.910581448888067</v>
      </c>
      <c r="T30" s="63">
        <f t="shared" si="27"/>
        <v>99.910581448888067</v>
      </c>
      <c r="U30" s="61">
        <f t="shared" si="8"/>
        <v>1</v>
      </c>
      <c r="V30" s="64">
        <f t="shared" si="9"/>
        <v>99.910581448888067</v>
      </c>
      <c r="X30" s="26">
        <f t="shared" si="10"/>
        <v>0</v>
      </c>
      <c r="Y30" s="79">
        <f t="shared" si="35"/>
        <v>0</v>
      </c>
      <c r="Z30" s="36">
        <f t="shared" si="28"/>
        <v>0</v>
      </c>
      <c r="AA30" s="55">
        <f t="shared" si="29"/>
        <v>0</v>
      </c>
      <c r="AB30" s="56">
        <f t="shared" si="30"/>
        <v>0</v>
      </c>
      <c r="AC30" s="85" t="e">
        <f t="shared" si="11"/>
        <v>#NUM!</v>
      </c>
      <c r="AD30" s="6" t="e">
        <f t="shared" si="31"/>
        <v>#NUM!</v>
      </c>
      <c r="AE30" s="9">
        <f t="shared" si="12"/>
        <v>0</v>
      </c>
      <c r="AF30" s="63">
        <f t="shared" si="13"/>
        <v>100</v>
      </c>
      <c r="AG30" s="61" t="e">
        <f t="shared" si="14"/>
        <v>#NUM!</v>
      </c>
      <c r="AH30" s="64" t="e">
        <f t="shared" si="15"/>
        <v>#NUM!</v>
      </c>
      <c r="AJ30" s="176" t="e">
        <f t="shared" si="16"/>
        <v>#DIV/0!</v>
      </c>
      <c r="AK30" s="177" t="e">
        <f t="shared" si="17"/>
        <v>#DIV/0!</v>
      </c>
      <c r="AL30" s="178" t="e">
        <f t="shared" si="18"/>
        <v>#DIV/0!</v>
      </c>
      <c r="AM30" s="179" t="e">
        <f t="shared" si="19"/>
        <v>#DIV/0!</v>
      </c>
      <c r="AN30" s="179" t="e">
        <f t="shared" si="36"/>
        <v>#DIV/0!</v>
      </c>
      <c r="AO30" s="180" t="e">
        <f t="shared" si="20"/>
        <v>#DIV/0!</v>
      </c>
      <c r="AP30" s="179" t="e">
        <f t="shared" si="32"/>
        <v>#DIV/0!</v>
      </c>
      <c r="AQ30" s="181">
        <f t="shared" si="33"/>
        <v>0</v>
      </c>
    </row>
    <row r="31" spans="1:43" x14ac:dyDescent="0.2">
      <c r="A31" s="37">
        <f>IF(AND((C31-SWeRF!C$5)*(C30-SWeRF!C$5)&lt;=0,ISNUMBER(SWeRF!C31)),(B30+(SWeRF!C$5-C30)*(B31-B30)/(C31-C30)),0)</f>
        <v>0</v>
      </c>
      <c r="B31" s="103">
        <f>IF(ISNUMBER(SWeRF!C31),SWeRF!C31,B30)</f>
        <v>0.01</v>
      </c>
      <c r="C31" s="35">
        <f>IF(ISNUMBER(SWeRF!D31),SWeRF!D31,C30)</f>
        <v>0</v>
      </c>
      <c r="D31" s="79">
        <f t="shared" si="0"/>
        <v>0.01</v>
      </c>
      <c r="E31" s="38">
        <f t="shared" si="21"/>
        <v>0</v>
      </c>
      <c r="F31" s="38">
        <f t="shared" si="1"/>
        <v>0</v>
      </c>
      <c r="G31" s="39">
        <f t="shared" si="22"/>
        <v>0</v>
      </c>
      <c r="H31" s="149"/>
      <c r="I31" s="26">
        <f t="shared" si="23"/>
        <v>2.9832867780352594E-2</v>
      </c>
      <c r="J31" s="79">
        <f t="shared" si="34"/>
        <v>2.9832867780352594E-2</v>
      </c>
      <c r="K31" s="36">
        <f t="shared" si="2"/>
        <v>0</v>
      </c>
      <c r="L31" s="55">
        <f t="shared" si="24"/>
        <v>0</v>
      </c>
      <c r="M31" s="56">
        <f t="shared" si="25"/>
        <v>0</v>
      </c>
      <c r="N31" s="85">
        <f t="shared" si="3"/>
        <v>0</v>
      </c>
      <c r="O31" s="6">
        <f t="shared" si="26"/>
        <v>0</v>
      </c>
      <c r="P31" s="9">
        <f t="shared" si="4"/>
        <v>0</v>
      </c>
      <c r="Q31" s="63">
        <f t="shared" si="5"/>
        <v>99.910581448888067</v>
      </c>
      <c r="R31" s="61">
        <f t="shared" si="6"/>
        <v>1</v>
      </c>
      <c r="S31" s="64">
        <f t="shared" si="7"/>
        <v>99.910581448888067</v>
      </c>
      <c r="T31" s="63">
        <f t="shared" si="27"/>
        <v>99.910581448888067</v>
      </c>
      <c r="U31" s="61">
        <f t="shared" si="8"/>
        <v>1</v>
      </c>
      <c r="V31" s="64">
        <f t="shared" si="9"/>
        <v>99.910581448888067</v>
      </c>
      <c r="X31" s="26">
        <f t="shared" si="10"/>
        <v>0</v>
      </c>
      <c r="Y31" s="79">
        <f t="shared" si="35"/>
        <v>0</v>
      </c>
      <c r="Z31" s="36">
        <f t="shared" si="28"/>
        <v>0</v>
      </c>
      <c r="AA31" s="55">
        <f t="shared" si="29"/>
        <v>0</v>
      </c>
      <c r="AB31" s="56">
        <f t="shared" si="30"/>
        <v>0</v>
      </c>
      <c r="AC31" s="85" t="e">
        <f t="shared" si="11"/>
        <v>#NUM!</v>
      </c>
      <c r="AD31" s="6" t="e">
        <f t="shared" si="31"/>
        <v>#NUM!</v>
      </c>
      <c r="AE31" s="9">
        <f t="shared" si="12"/>
        <v>0</v>
      </c>
      <c r="AF31" s="63">
        <f t="shared" si="13"/>
        <v>100</v>
      </c>
      <c r="AG31" s="61" t="e">
        <f t="shared" si="14"/>
        <v>#NUM!</v>
      </c>
      <c r="AH31" s="64" t="e">
        <f t="shared" si="15"/>
        <v>#NUM!</v>
      </c>
      <c r="AJ31" s="176" t="e">
        <f t="shared" si="16"/>
        <v>#DIV/0!</v>
      </c>
      <c r="AK31" s="177" t="e">
        <f t="shared" si="17"/>
        <v>#DIV/0!</v>
      </c>
      <c r="AL31" s="178" t="e">
        <f t="shared" si="18"/>
        <v>#DIV/0!</v>
      </c>
      <c r="AM31" s="179" t="e">
        <f t="shared" si="19"/>
        <v>#DIV/0!</v>
      </c>
      <c r="AN31" s="179" t="e">
        <f t="shared" si="36"/>
        <v>#DIV/0!</v>
      </c>
      <c r="AO31" s="180" t="e">
        <f t="shared" si="20"/>
        <v>#DIV/0!</v>
      </c>
      <c r="AP31" s="179" t="e">
        <f t="shared" si="32"/>
        <v>#DIV/0!</v>
      </c>
      <c r="AQ31" s="181">
        <f t="shared" si="33"/>
        <v>0</v>
      </c>
    </row>
    <row r="32" spans="1:43" x14ac:dyDescent="0.2">
      <c r="A32" s="37">
        <f>IF(AND((C32-SWeRF!C$5)*(C31-SWeRF!C$5)&lt;=0,ISNUMBER(SWeRF!C32)),(B31+(SWeRF!C$5-C31)*(B32-B31)/(C32-C31)),0)</f>
        <v>0</v>
      </c>
      <c r="B32" s="103">
        <f>IF(ISNUMBER(SWeRF!C32),SWeRF!C32,B31)</f>
        <v>0.01</v>
      </c>
      <c r="C32" s="35">
        <f>IF(ISNUMBER(SWeRF!D32),SWeRF!D32,C31)</f>
        <v>0</v>
      </c>
      <c r="D32" s="79">
        <f t="shared" si="0"/>
        <v>0.01</v>
      </c>
      <c r="E32" s="38">
        <f t="shared" si="21"/>
        <v>0</v>
      </c>
      <c r="F32" s="38">
        <f t="shared" si="1"/>
        <v>0</v>
      </c>
      <c r="G32" s="39">
        <f t="shared" si="22"/>
        <v>0</v>
      </c>
      <c r="H32" s="149"/>
      <c r="I32" s="26">
        <f t="shared" si="23"/>
        <v>2.9832867780352594E-2</v>
      </c>
      <c r="J32" s="79">
        <f t="shared" si="34"/>
        <v>2.9832867780352594E-2</v>
      </c>
      <c r="K32" s="36">
        <f t="shared" si="2"/>
        <v>0</v>
      </c>
      <c r="L32" s="55">
        <f t="shared" si="24"/>
        <v>0</v>
      </c>
      <c r="M32" s="56">
        <f t="shared" si="25"/>
        <v>0</v>
      </c>
      <c r="N32" s="85">
        <f t="shared" si="3"/>
        <v>0</v>
      </c>
      <c r="O32" s="6">
        <f t="shared" si="26"/>
        <v>0</v>
      </c>
      <c r="P32" s="9">
        <f t="shared" si="4"/>
        <v>0</v>
      </c>
      <c r="Q32" s="63">
        <f t="shared" si="5"/>
        <v>99.910581448888067</v>
      </c>
      <c r="R32" s="61">
        <f t="shared" si="6"/>
        <v>1</v>
      </c>
      <c r="S32" s="64">
        <f t="shared" si="7"/>
        <v>99.910581448888067</v>
      </c>
      <c r="T32" s="63">
        <f t="shared" si="27"/>
        <v>99.910581448888067</v>
      </c>
      <c r="U32" s="61">
        <f t="shared" si="8"/>
        <v>1</v>
      </c>
      <c r="V32" s="64">
        <f t="shared" si="9"/>
        <v>99.910581448888067</v>
      </c>
      <c r="X32" s="26">
        <f t="shared" si="10"/>
        <v>0</v>
      </c>
      <c r="Y32" s="79">
        <f t="shared" si="35"/>
        <v>0</v>
      </c>
      <c r="Z32" s="36">
        <f t="shared" si="28"/>
        <v>0</v>
      </c>
      <c r="AA32" s="55">
        <f t="shared" si="29"/>
        <v>0</v>
      </c>
      <c r="AB32" s="56">
        <f t="shared" si="30"/>
        <v>0</v>
      </c>
      <c r="AC32" s="85" t="e">
        <f t="shared" si="11"/>
        <v>#NUM!</v>
      </c>
      <c r="AD32" s="6" t="e">
        <f t="shared" si="31"/>
        <v>#NUM!</v>
      </c>
      <c r="AE32" s="9">
        <f t="shared" si="12"/>
        <v>0</v>
      </c>
      <c r="AF32" s="63">
        <f t="shared" si="13"/>
        <v>100</v>
      </c>
      <c r="AG32" s="61" t="e">
        <f t="shared" si="14"/>
        <v>#NUM!</v>
      </c>
      <c r="AH32" s="64" t="e">
        <f t="shared" si="15"/>
        <v>#NUM!</v>
      </c>
      <c r="AJ32" s="176" t="e">
        <f t="shared" si="16"/>
        <v>#DIV/0!</v>
      </c>
      <c r="AK32" s="177" t="e">
        <f t="shared" si="17"/>
        <v>#DIV/0!</v>
      </c>
      <c r="AL32" s="178" t="e">
        <f t="shared" si="18"/>
        <v>#DIV/0!</v>
      </c>
      <c r="AM32" s="179" t="e">
        <f t="shared" si="19"/>
        <v>#DIV/0!</v>
      </c>
      <c r="AN32" s="179" t="e">
        <f t="shared" si="36"/>
        <v>#DIV/0!</v>
      </c>
      <c r="AO32" s="180" t="e">
        <f t="shared" si="20"/>
        <v>#DIV/0!</v>
      </c>
      <c r="AP32" s="179" t="e">
        <f t="shared" si="32"/>
        <v>#DIV/0!</v>
      </c>
      <c r="AQ32" s="181">
        <f t="shared" si="33"/>
        <v>0</v>
      </c>
    </row>
    <row r="33" spans="1:43" x14ac:dyDescent="0.2">
      <c r="A33" s="37">
        <f>IF(AND((C33-SWeRF!C$5)*(C32-SWeRF!C$5)&lt;=0,ISNUMBER(SWeRF!C33)),(B32+(SWeRF!C$5-C32)*(B33-B32)/(C33-C32)),0)</f>
        <v>0</v>
      </c>
      <c r="B33" s="103">
        <f>IF(ISNUMBER(SWeRF!C33),SWeRF!C33,B32)</f>
        <v>0.01</v>
      </c>
      <c r="C33" s="35">
        <f>IF(ISNUMBER(SWeRF!D33),SWeRF!D33,C32)</f>
        <v>0</v>
      </c>
      <c r="D33" s="79">
        <f t="shared" si="0"/>
        <v>0.01</v>
      </c>
      <c r="E33" s="38">
        <f t="shared" si="21"/>
        <v>0</v>
      </c>
      <c r="F33" s="38">
        <f t="shared" si="1"/>
        <v>0</v>
      </c>
      <c r="G33" s="39">
        <f t="shared" si="22"/>
        <v>0</v>
      </c>
      <c r="H33" s="149"/>
      <c r="I33" s="26">
        <f t="shared" si="23"/>
        <v>2.9832867780352594E-2</v>
      </c>
      <c r="J33" s="79">
        <f t="shared" si="34"/>
        <v>2.9832867780352594E-2</v>
      </c>
      <c r="K33" s="36">
        <f t="shared" si="2"/>
        <v>0</v>
      </c>
      <c r="L33" s="55">
        <f t="shared" si="24"/>
        <v>0</v>
      </c>
      <c r="M33" s="56">
        <f t="shared" si="25"/>
        <v>0</v>
      </c>
      <c r="N33" s="85">
        <f t="shared" si="3"/>
        <v>0</v>
      </c>
      <c r="O33" s="6">
        <f t="shared" si="26"/>
        <v>0</v>
      </c>
      <c r="P33" s="9">
        <f t="shared" si="4"/>
        <v>0</v>
      </c>
      <c r="Q33" s="63">
        <f t="shared" si="5"/>
        <v>99.910581448888067</v>
      </c>
      <c r="R33" s="61">
        <f t="shared" si="6"/>
        <v>1</v>
      </c>
      <c r="S33" s="64">
        <f t="shared" si="7"/>
        <v>99.910581448888067</v>
      </c>
      <c r="T33" s="63">
        <f t="shared" si="27"/>
        <v>99.910581448888067</v>
      </c>
      <c r="U33" s="61">
        <f t="shared" si="8"/>
        <v>1</v>
      </c>
      <c r="V33" s="64">
        <f t="shared" si="9"/>
        <v>99.910581448888067</v>
      </c>
      <c r="X33" s="26">
        <f t="shared" si="10"/>
        <v>0</v>
      </c>
      <c r="Y33" s="79">
        <f t="shared" si="35"/>
        <v>0</v>
      </c>
      <c r="Z33" s="36">
        <f t="shared" si="28"/>
        <v>0</v>
      </c>
      <c r="AA33" s="55">
        <f t="shared" si="29"/>
        <v>0</v>
      </c>
      <c r="AB33" s="56">
        <f t="shared" si="30"/>
        <v>0</v>
      </c>
      <c r="AC33" s="85" t="e">
        <f t="shared" si="11"/>
        <v>#NUM!</v>
      </c>
      <c r="AD33" s="6" t="e">
        <f t="shared" si="31"/>
        <v>#NUM!</v>
      </c>
      <c r="AE33" s="9">
        <f t="shared" si="12"/>
        <v>0</v>
      </c>
      <c r="AF33" s="63">
        <f t="shared" si="13"/>
        <v>100</v>
      </c>
      <c r="AG33" s="61" t="e">
        <f t="shared" si="14"/>
        <v>#NUM!</v>
      </c>
      <c r="AH33" s="64" t="e">
        <f t="shared" si="15"/>
        <v>#NUM!</v>
      </c>
      <c r="AJ33" s="176" t="e">
        <f t="shared" si="16"/>
        <v>#DIV/0!</v>
      </c>
      <c r="AK33" s="177" t="e">
        <f t="shared" si="17"/>
        <v>#DIV/0!</v>
      </c>
      <c r="AL33" s="178" t="e">
        <f t="shared" si="18"/>
        <v>#DIV/0!</v>
      </c>
      <c r="AM33" s="179" t="e">
        <f t="shared" si="19"/>
        <v>#DIV/0!</v>
      </c>
      <c r="AN33" s="179" t="e">
        <f t="shared" si="36"/>
        <v>#DIV/0!</v>
      </c>
      <c r="AO33" s="180" t="e">
        <f t="shared" si="20"/>
        <v>#DIV/0!</v>
      </c>
      <c r="AP33" s="179" t="e">
        <f t="shared" si="32"/>
        <v>#DIV/0!</v>
      </c>
      <c r="AQ33" s="181">
        <f t="shared" si="33"/>
        <v>0</v>
      </c>
    </row>
    <row r="34" spans="1:43" x14ac:dyDescent="0.2">
      <c r="A34" s="37">
        <f>IF(AND((C34-SWeRF!C$5)*(C33-SWeRF!C$5)&lt;=0,ISNUMBER(SWeRF!C34)),(B33+(SWeRF!C$5-C33)*(B34-B33)/(C34-C33)),0)</f>
        <v>0</v>
      </c>
      <c r="B34" s="103">
        <f>IF(ISNUMBER(SWeRF!C34),SWeRF!C34,B33)</f>
        <v>0.01</v>
      </c>
      <c r="C34" s="35">
        <f>IF(ISNUMBER(SWeRF!D34),SWeRF!D34,C33)</f>
        <v>0</v>
      </c>
      <c r="D34" s="79">
        <f t="shared" si="0"/>
        <v>0.01</v>
      </c>
      <c r="E34" s="38">
        <f t="shared" si="21"/>
        <v>0</v>
      </c>
      <c r="F34" s="38">
        <f t="shared" si="1"/>
        <v>0</v>
      </c>
      <c r="G34" s="39">
        <f t="shared" si="22"/>
        <v>0</v>
      </c>
      <c r="H34" s="149"/>
      <c r="I34" s="26">
        <f t="shared" si="23"/>
        <v>2.9832867780352594E-2</v>
      </c>
      <c r="J34" s="79">
        <f t="shared" si="34"/>
        <v>2.9832867780352594E-2</v>
      </c>
      <c r="K34" s="36">
        <f t="shared" si="2"/>
        <v>0</v>
      </c>
      <c r="L34" s="55">
        <f t="shared" si="24"/>
        <v>0</v>
      </c>
      <c r="M34" s="56">
        <f t="shared" si="25"/>
        <v>0</v>
      </c>
      <c r="N34" s="85">
        <f t="shared" si="3"/>
        <v>0</v>
      </c>
      <c r="O34" s="6">
        <f t="shared" si="26"/>
        <v>0</v>
      </c>
      <c r="P34" s="9">
        <f t="shared" si="4"/>
        <v>0</v>
      </c>
      <c r="Q34" s="63">
        <f t="shared" si="5"/>
        <v>99.910581448888067</v>
      </c>
      <c r="R34" s="61">
        <f t="shared" si="6"/>
        <v>1</v>
      </c>
      <c r="S34" s="64">
        <f t="shared" si="7"/>
        <v>99.910581448888067</v>
      </c>
      <c r="T34" s="63">
        <f t="shared" si="27"/>
        <v>99.910581448888067</v>
      </c>
      <c r="U34" s="61">
        <f t="shared" si="8"/>
        <v>1</v>
      </c>
      <c r="V34" s="64">
        <f t="shared" si="9"/>
        <v>99.910581448888067</v>
      </c>
      <c r="X34" s="26">
        <f t="shared" si="10"/>
        <v>0</v>
      </c>
      <c r="Y34" s="79">
        <f t="shared" si="35"/>
        <v>0</v>
      </c>
      <c r="Z34" s="36">
        <f t="shared" si="28"/>
        <v>0</v>
      </c>
      <c r="AA34" s="55">
        <f t="shared" si="29"/>
        <v>0</v>
      </c>
      <c r="AB34" s="56">
        <f t="shared" si="30"/>
        <v>0</v>
      </c>
      <c r="AC34" s="85" t="e">
        <f t="shared" si="11"/>
        <v>#NUM!</v>
      </c>
      <c r="AD34" s="6" t="e">
        <f t="shared" si="31"/>
        <v>#NUM!</v>
      </c>
      <c r="AE34" s="9">
        <f t="shared" si="12"/>
        <v>0</v>
      </c>
      <c r="AF34" s="63">
        <f t="shared" si="13"/>
        <v>100</v>
      </c>
      <c r="AG34" s="61" t="e">
        <f t="shared" si="14"/>
        <v>#NUM!</v>
      </c>
      <c r="AH34" s="64" t="e">
        <f t="shared" si="15"/>
        <v>#NUM!</v>
      </c>
      <c r="AJ34" s="176" t="e">
        <f t="shared" si="16"/>
        <v>#DIV/0!</v>
      </c>
      <c r="AK34" s="177" t="e">
        <f t="shared" si="17"/>
        <v>#DIV/0!</v>
      </c>
      <c r="AL34" s="178" t="e">
        <f t="shared" si="18"/>
        <v>#DIV/0!</v>
      </c>
      <c r="AM34" s="179" t="e">
        <f t="shared" si="19"/>
        <v>#DIV/0!</v>
      </c>
      <c r="AN34" s="179" t="e">
        <f t="shared" si="36"/>
        <v>#DIV/0!</v>
      </c>
      <c r="AO34" s="180" t="e">
        <f t="shared" si="20"/>
        <v>#DIV/0!</v>
      </c>
      <c r="AP34" s="179" t="e">
        <f t="shared" si="32"/>
        <v>#DIV/0!</v>
      </c>
      <c r="AQ34" s="181">
        <f t="shared" si="33"/>
        <v>0</v>
      </c>
    </row>
    <row r="35" spans="1:43" x14ac:dyDescent="0.2">
      <c r="A35" s="37">
        <f>IF(AND((C35-SWeRF!C$5)*(C34-SWeRF!C$5)&lt;=0,ISNUMBER(SWeRF!C35)),(B34+(SWeRF!C$5-C34)*(B35-B34)/(C35-C34)),0)</f>
        <v>0</v>
      </c>
      <c r="B35" s="103">
        <f>IF(ISNUMBER(SWeRF!C35),SWeRF!C35,B34)</f>
        <v>0.01</v>
      </c>
      <c r="C35" s="35">
        <f>IF(ISNUMBER(SWeRF!D35),SWeRF!D35,C34)</f>
        <v>0</v>
      </c>
      <c r="D35" s="79">
        <f t="shared" si="0"/>
        <v>0.01</v>
      </c>
      <c r="E35" s="38">
        <f t="shared" si="21"/>
        <v>0</v>
      </c>
      <c r="F35" s="38">
        <f t="shared" si="1"/>
        <v>0</v>
      </c>
      <c r="G35" s="39">
        <f t="shared" si="22"/>
        <v>0</v>
      </c>
      <c r="H35" s="149"/>
      <c r="I35" s="26">
        <f t="shared" si="23"/>
        <v>2.9832867780352594E-2</v>
      </c>
      <c r="J35" s="79">
        <f t="shared" si="34"/>
        <v>2.9832867780352594E-2</v>
      </c>
      <c r="K35" s="36">
        <f t="shared" si="2"/>
        <v>0</v>
      </c>
      <c r="L35" s="55">
        <f t="shared" si="24"/>
        <v>0</v>
      </c>
      <c r="M35" s="56">
        <f t="shared" si="25"/>
        <v>0</v>
      </c>
      <c r="N35" s="85">
        <f t="shared" si="3"/>
        <v>0</v>
      </c>
      <c r="O35" s="6">
        <f t="shared" si="26"/>
        <v>0</v>
      </c>
      <c r="P35" s="9">
        <f t="shared" si="4"/>
        <v>0</v>
      </c>
      <c r="Q35" s="63">
        <f t="shared" si="5"/>
        <v>99.910581448888067</v>
      </c>
      <c r="R35" s="61">
        <f t="shared" si="6"/>
        <v>1</v>
      </c>
      <c r="S35" s="64">
        <f t="shared" si="7"/>
        <v>99.910581448888067</v>
      </c>
      <c r="T35" s="63">
        <f t="shared" si="27"/>
        <v>99.910581448888067</v>
      </c>
      <c r="U35" s="61">
        <f t="shared" si="8"/>
        <v>1</v>
      </c>
      <c r="V35" s="64">
        <f t="shared" si="9"/>
        <v>99.910581448888067</v>
      </c>
      <c r="X35" s="26">
        <f t="shared" si="10"/>
        <v>0</v>
      </c>
      <c r="Y35" s="79">
        <f t="shared" si="35"/>
        <v>0</v>
      </c>
      <c r="Z35" s="36">
        <f t="shared" si="28"/>
        <v>0</v>
      </c>
      <c r="AA35" s="55">
        <f t="shared" si="29"/>
        <v>0</v>
      </c>
      <c r="AB35" s="56">
        <f t="shared" si="30"/>
        <v>0</v>
      </c>
      <c r="AC35" s="85" t="e">
        <f t="shared" si="11"/>
        <v>#NUM!</v>
      </c>
      <c r="AD35" s="6" t="e">
        <f t="shared" si="31"/>
        <v>#NUM!</v>
      </c>
      <c r="AE35" s="9">
        <f t="shared" si="12"/>
        <v>0</v>
      </c>
      <c r="AF35" s="63">
        <f t="shared" si="13"/>
        <v>100</v>
      </c>
      <c r="AG35" s="61" t="e">
        <f t="shared" si="14"/>
        <v>#NUM!</v>
      </c>
      <c r="AH35" s="64" t="e">
        <f t="shared" si="15"/>
        <v>#NUM!</v>
      </c>
      <c r="AJ35" s="176" t="e">
        <f t="shared" si="16"/>
        <v>#DIV/0!</v>
      </c>
      <c r="AK35" s="177" t="e">
        <f t="shared" si="17"/>
        <v>#DIV/0!</v>
      </c>
      <c r="AL35" s="178" t="e">
        <f t="shared" si="18"/>
        <v>#DIV/0!</v>
      </c>
      <c r="AM35" s="179" t="e">
        <f t="shared" si="19"/>
        <v>#DIV/0!</v>
      </c>
      <c r="AN35" s="179" t="e">
        <f t="shared" si="36"/>
        <v>#DIV/0!</v>
      </c>
      <c r="AO35" s="180" t="e">
        <f t="shared" si="20"/>
        <v>#DIV/0!</v>
      </c>
      <c r="AP35" s="179" t="e">
        <f t="shared" si="32"/>
        <v>#DIV/0!</v>
      </c>
      <c r="AQ35" s="181">
        <f t="shared" si="33"/>
        <v>0</v>
      </c>
    </row>
    <row r="36" spans="1:43" x14ac:dyDescent="0.2">
      <c r="A36" s="37">
        <f>IF(AND((C36-SWeRF!C$5)*(C35-SWeRF!C$5)&lt;=0,ISNUMBER(SWeRF!C36)),(B35+(SWeRF!C$5-C35)*(B36-B35)/(C36-C35)),0)</f>
        <v>0</v>
      </c>
      <c r="B36" s="103">
        <f>IF(ISNUMBER(SWeRF!C36),SWeRF!C36,B35)</f>
        <v>0.01</v>
      </c>
      <c r="C36" s="35">
        <f>IF(ISNUMBER(SWeRF!D36),SWeRF!D36,C35)</f>
        <v>0</v>
      </c>
      <c r="D36" s="79">
        <f t="shared" si="0"/>
        <v>0.01</v>
      </c>
      <c r="E36" s="38">
        <f t="shared" si="21"/>
        <v>0</v>
      </c>
      <c r="F36" s="38">
        <f t="shared" si="1"/>
        <v>0</v>
      </c>
      <c r="G36" s="39">
        <f t="shared" si="22"/>
        <v>0</v>
      </c>
      <c r="H36" s="149"/>
      <c r="I36" s="26">
        <f t="shared" si="23"/>
        <v>2.9832867780352594E-2</v>
      </c>
      <c r="J36" s="79">
        <f t="shared" si="34"/>
        <v>2.9832867780352594E-2</v>
      </c>
      <c r="K36" s="36">
        <f t="shared" si="2"/>
        <v>0</v>
      </c>
      <c r="L36" s="55">
        <f t="shared" si="24"/>
        <v>0</v>
      </c>
      <c r="M36" s="56">
        <f t="shared" si="25"/>
        <v>0</v>
      </c>
      <c r="N36" s="85">
        <f t="shared" si="3"/>
        <v>0</v>
      </c>
      <c r="O36" s="6">
        <f t="shared" si="26"/>
        <v>0</v>
      </c>
      <c r="P36" s="9">
        <f t="shared" si="4"/>
        <v>0</v>
      </c>
      <c r="Q36" s="63">
        <f t="shared" si="5"/>
        <v>99.910581448888067</v>
      </c>
      <c r="R36" s="61">
        <f t="shared" si="6"/>
        <v>1</v>
      </c>
      <c r="S36" s="64">
        <f t="shared" si="7"/>
        <v>99.910581448888067</v>
      </c>
      <c r="T36" s="63">
        <f t="shared" si="27"/>
        <v>99.910581448888067</v>
      </c>
      <c r="U36" s="61">
        <f t="shared" si="8"/>
        <v>1</v>
      </c>
      <c r="V36" s="64">
        <f t="shared" si="9"/>
        <v>99.910581448888067</v>
      </c>
      <c r="X36" s="26">
        <f t="shared" si="10"/>
        <v>0</v>
      </c>
      <c r="Y36" s="79">
        <f t="shared" si="35"/>
        <v>0</v>
      </c>
      <c r="Z36" s="36">
        <f t="shared" si="28"/>
        <v>0</v>
      </c>
      <c r="AA36" s="55">
        <f t="shared" si="29"/>
        <v>0</v>
      </c>
      <c r="AB36" s="56">
        <f t="shared" si="30"/>
        <v>0</v>
      </c>
      <c r="AC36" s="85" t="e">
        <f t="shared" si="11"/>
        <v>#NUM!</v>
      </c>
      <c r="AD36" s="6" t="e">
        <f t="shared" si="31"/>
        <v>#NUM!</v>
      </c>
      <c r="AE36" s="9">
        <f t="shared" si="12"/>
        <v>0</v>
      </c>
      <c r="AF36" s="63">
        <f t="shared" si="13"/>
        <v>100</v>
      </c>
      <c r="AG36" s="61" t="e">
        <f t="shared" si="14"/>
        <v>#NUM!</v>
      </c>
      <c r="AH36" s="64" t="e">
        <f t="shared" si="15"/>
        <v>#NUM!</v>
      </c>
      <c r="AJ36" s="176" t="e">
        <f t="shared" si="16"/>
        <v>#DIV/0!</v>
      </c>
      <c r="AK36" s="177" t="e">
        <f t="shared" si="17"/>
        <v>#DIV/0!</v>
      </c>
      <c r="AL36" s="178" t="e">
        <f t="shared" si="18"/>
        <v>#DIV/0!</v>
      </c>
      <c r="AM36" s="179" t="e">
        <f t="shared" si="19"/>
        <v>#DIV/0!</v>
      </c>
      <c r="AN36" s="179" t="e">
        <f t="shared" si="36"/>
        <v>#DIV/0!</v>
      </c>
      <c r="AO36" s="180" t="e">
        <f t="shared" si="20"/>
        <v>#DIV/0!</v>
      </c>
      <c r="AP36" s="179" t="e">
        <f t="shared" si="32"/>
        <v>#DIV/0!</v>
      </c>
      <c r="AQ36" s="181">
        <f t="shared" si="33"/>
        <v>0</v>
      </c>
    </row>
    <row r="37" spans="1:43" x14ac:dyDescent="0.2">
      <c r="A37" s="37">
        <f>IF(AND((C37-SWeRF!C$5)*(C36-SWeRF!C$5)&lt;=0,ISNUMBER(SWeRF!C37)),(B36+(SWeRF!C$5-C36)*(B37-B36)/(C37-C36)),0)</f>
        <v>0</v>
      </c>
      <c r="B37" s="103">
        <f>IF(ISNUMBER(SWeRF!C37),SWeRF!C37,B36)</f>
        <v>0.01</v>
      </c>
      <c r="C37" s="35">
        <f>IF(ISNUMBER(SWeRF!D37),SWeRF!D37,C36)</f>
        <v>0</v>
      </c>
      <c r="D37" s="79">
        <f t="shared" si="0"/>
        <v>0.01</v>
      </c>
      <c r="E37" s="38">
        <f t="shared" si="21"/>
        <v>0</v>
      </c>
      <c r="F37" s="38">
        <f t="shared" si="1"/>
        <v>0</v>
      </c>
      <c r="G37" s="39">
        <f t="shared" si="22"/>
        <v>0</v>
      </c>
      <c r="H37" s="149"/>
      <c r="I37" s="26">
        <f t="shared" si="23"/>
        <v>2.9832867780352594E-2</v>
      </c>
      <c r="J37" s="79">
        <f t="shared" si="34"/>
        <v>2.9832867780352594E-2</v>
      </c>
      <c r="K37" s="36">
        <f t="shared" si="2"/>
        <v>0</v>
      </c>
      <c r="L37" s="55">
        <f t="shared" si="24"/>
        <v>0</v>
      </c>
      <c r="M37" s="56">
        <f t="shared" si="25"/>
        <v>0</v>
      </c>
      <c r="N37" s="85">
        <f t="shared" si="3"/>
        <v>0</v>
      </c>
      <c r="O37" s="6">
        <f t="shared" si="26"/>
        <v>0</v>
      </c>
      <c r="P37" s="9">
        <f t="shared" si="4"/>
        <v>0</v>
      </c>
      <c r="Q37" s="63">
        <f t="shared" si="5"/>
        <v>99.910581448888067</v>
      </c>
      <c r="R37" s="61">
        <f t="shared" si="6"/>
        <v>1</v>
      </c>
      <c r="S37" s="64">
        <f t="shared" si="7"/>
        <v>99.910581448888067</v>
      </c>
      <c r="T37" s="63">
        <f t="shared" si="27"/>
        <v>99.910581448888067</v>
      </c>
      <c r="U37" s="61">
        <f t="shared" si="8"/>
        <v>1</v>
      </c>
      <c r="V37" s="64">
        <f t="shared" si="9"/>
        <v>99.910581448888067</v>
      </c>
      <c r="X37" s="26">
        <f t="shared" si="10"/>
        <v>0</v>
      </c>
      <c r="Y37" s="79">
        <f t="shared" si="35"/>
        <v>0</v>
      </c>
      <c r="Z37" s="36">
        <f t="shared" si="28"/>
        <v>0</v>
      </c>
      <c r="AA37" s="55">
        <f t="shared" si="29"/>
        <v>0</v>
      </c>
      <c r="AB37" s="56">
        <f t="shared" si="30"/>
        <v>0</v>
      </c>
      <c r="AC37" s="85" t="e">
        <f t="shared" si="11"/>
        <v>#NUM!</v>
      </c>
      <c r="AD37" s="6" t="e">
        <f t="shared" si="31"/>
        <v>#NUM!</v>
      </c>
      <c r="AE37" s="9">
        <f t="shared" si="12"/>
        <v>0</v>
      </c>
      <c r="AF37" s="63">
        <f t="shared" si="13"/>
        <v>100</v>
      </c>
      <c r="AG37" s="61" t="e">
        <f t="shared" si="14"/>
        <v>#NUM!</v>
      </c>
      <c r="AH37" s="64" t="e">
        <f t="shared" si="15"/>
        <v>#NUM!</v>
      </c>
      <c r="AJ37" s="176" t="e">
        <f t="shared" si="16"/>
        <v>#DIV/0!</v>
      </c>
      <c r="AK37" s="177" t="e">
        <f t="shared" si="17"/>
        <v>#DIV/0!</v>
      </c>
      <c r="AL37" s="178" t="e">
        <f t="shared" si="18"/>
        <v>#DIV/0!</v>
      </c>
      <c r="AM37" s="179" t="e">
        <f t="shared" si="19"/>
        <v>#DIV/0!</v>
      </c>
      <c r="AN37" s="179" t="e">
        <f t="shared" si="36"/>
        <v>#DIV/0!</v>
      </c>
      <c r="AO37" s="180" t="e">
        <f t="shared" si="20"/>
        <v>#DIV/0!</v>
      </c>
      <c r="AP37" s="179" t="e">
        <f t="shared" si="32"/>
        <v>#DIV/0!</v>
      </c>
      <c r="AQ37" s="181">
        <f t="shared" si="33"/>
        <v>0</v>
      </c>
    </row>
    <row r="38" spans="1:43" x14ac:dyDescent="0.2">
      <c r="A38" s="37">
        <f>IF(AND((C38-SWeRF!C$5)*(C37-SWeRF!C$5)&lt;=0,ISNUMBER(SWeRF!C38)),(B37+(SWeRF!C$5-C37)*(B38-B37)/(C38-C37)),0)</f>
        <v>0</v>
      </c>
      <c r="B38" s="103">
        <f>IF(ISNUMBER(SWeRF!C38),SWeRF!C38,B37)</f>
        <v>0.01</v>
      </c>
      <c r="C38" s="35">
        <f>IF(ISNUMBER(SWeRF!D38),SWeRF!D38,C37)</f>
        <v>0</v>
      </c>
      <c r="D38" s="79">
        <f t="shared" si="0"/>
        <v>0.01</v>
      </c>
      <c r="E38" s="38">
        <f t="shared" si="21"/>
        <v>0</v>
      </c>
      <c r="F38" s="38">
        <f t="shared" si="1"/>
        <v>0</v>
      </c>
      <c r="G38" s="39">
        <f t="shared" si="22"/>
        <v>0</v>
      </c>
      <c r="H38" s="149"/>
      <c r="I38" s="26">
        <f t="shared" si="23"/>
        <v>2.9832867780352594E-2</v>
      </c>
      <c r="J38" s="79">
        <f t="shared" si="34"/>
        <v>2.9832867780352594E-2</v>
      </c>
      <c r="K38" s="36">
        <f t="shared" si="2"/>
        <v>0</v>
      </c>
      <c r="L38" s="55">
        <f t="shared" si="24"/>
        <v>0</v>
      </c>
      <c r="M38" s="56">
        <f t="shared" si="25"/>
        <v>0</v>
      </c>
      <c r="N38" s="85">
        <f t="shared" si="3"/>
        <v>0</v>
      </c>
      <c r="O38" s="6">
        <f t="shared" si="26"/>
        <v>0</v>
      </c>
      <c r="P38" s="9">
        <f t="shared" si="4"/>
        <v>0</v>
      </c>
      <c r="Q38" s="63">
        <f t="shared" si="5"/>
        <v>99.910581448888067</v>
      </c>
      <c r="R38" s="61">
        <f t="shared" si="6"/>
        <v>1</v>
      </c>
      <c r="S38" s="64">
        <f t="shared" si="7"/>
        <v>99.910581448888067</v>
      </c>
      <c r="T38" s="63">
        <f t="shared" si="27"/>
        <v>99.910581448888067</v>
      </c>
      <c r="U38" s="61">
        <f t="shared" si="8"/>
        <v>1</v>
      </c>
      <c r="V38" s="64">
        <f t="shared" si="9"/>
        <v>99.910581448888067</v>
      </c>
      <c r="X38" s="26">
        <f t="shared" si="10"/>
        <v>0</v>
      </c>
      <c r="Y38" s="79">
        <f t="shared" si="35"/>
        <v>0</v>
      </c>
      <c r="Z38" s="36">
        <f t="shared" si="28"/>
        <v>0</v>
      </c>
      <c r="AA38" s="55">
        <f t="shared" si="29"/>
        <v>0</v>
      </c>
      <c r="AB38" s="56">
        <f t="shared" si="30"/>
        <v>0</v>
      </c>
      <c r="AC38" s="85" t="e">
        <f t="shared" si="11"/>
        <v>#NUM!</v>
      </c>
      <c r="AD38" s="6" t="e">
        <f t="shared" si="31"/>
        <v>#NUM!</v>
      </c>
      <c r="AE38" s="9">
        <f t="shared" si="12"/>
        <v>0</v>
      </c>
      <c r="AF38" s="63">
        <f t="shared" si="13"/>
        <v>100</v>
      </c>
      <c r="AG38" s="61" t="e">
        <f t="shared" si="14"/>
        <v>#NUM!</v>
      </c>
      <c r="AH38" s="64" t="e">
        <f t="shared" si="15"/>
        <v>#NUM!</v>
      </c>
      <c r="AJ38" s="176" t="e">
        <f t="shared" si="16"/>
        <v>#DIV/0!</v>
      </c>
      <c r="AK38" s="177" t="e">
        <f t="shared" si="17"/>
        <v>#DIV/0!</v>
      </c>
      <c r="AL38" s="178" t="e">
        <f t="shared" si="18"/>
        <v>#DIV/0!</v>
      </c>
      <c r="AM38" s="179" t="e">
        <f t="shared" si="19"/>
        <v>#DIV/0!</v>
      </c>
      <c r="AN38" s="179" t="e">
        <f t="shared" si="36"/>
        <v>#DIV/0!</v>
      </c>
      <c r="AO38" s="180" t="e">
        <f t="shared" si="20"/>
        <v>#DIV/0!</v>
      </c>
      <c r="AP38" s="179" t="e">
        <f t="shared" si="32"/>
        <v>#DIV/0!</v>
      </c>
      <c r="AQ38" s="181">
        <f t="shared" si="33"/>
        <v>0</v>
      </c>
    </row>
    <row r="39" spans="1:43" x14ac:dyDescent="0.2">
      <c r="A39" s="37">
        <f>IF(AND((C39-SWeRF!C$5)*(C38-SWeRF!C$5)&lt;=0,ISNUMBER(SWeRF!C39)),(B38+(SWeRF!C$5-C38)*(B39-B38)/(C39-C38)),0)</f>
        <v>0</v>
      </c>
      <c r="B39" s="103">
        <f>IF(ISNUMBER(SWeRF!C39),SWeRF!C39,B38)</f>
        <v>0.01</v>
      </c>
      <c r="C39" s="35">
        <f>IF(ISNUMBER(SWeRF!D39),SWeRF!D39,C38)</f>
        <v>0</v>
      </c>
      <c r="D39" s="79">
        <f t="shared" si="0"/>
        <v>0.01</v>
      </c>
      <c r="E39" s="38">
        <f t="shared" si="21"/>
        <v>0</v>
      </c>
      <c r="F39" s="38">
        <f t="shared" si="1"/>
        <v>0</v>
      </c>
      <c r="G39" s="39">
        <f t="shared" si="22"/>
        <v>0</v>
      </c>
      <c r="H39" s="149"/>
      <c r="I39" s="26">
        <f t="shared" si="23"/>
        <v>2.9832867780352594E-2</v>
      </c>
      <c r="J39" s="79">
        <f t="shared" si="34"/>
        <v>2.9832867780352594E-2</v>
      </c>
      <c r="K39" s="36">
        <f t="shared" si="2"/>
        <v>0</v>
      </c>
      <c r="L39" s="55">
        <f t="shared" si="24"/>
        <v>0</v>
      </c>
      <c r="M39" s="56">
        <f t="shared" si="25"/>
        <v>0</v>
      </c>
      <c r="N39" s="85">
        <f t="shared" si="3"/>
        <v>0</v>
      </c>
      <c r="O39" s="6">
        <f t="shared" si="26"/>
        <v>0</v>
      </c>
      <c r="P39" s="9">
        <f t="shared" si="4"/>
        <v>0</v>
      </c>
      <c r="Q39" s="63">
        <f t="shared" si="5"/>
        <v>99.910581448888067</v>
      </c>
      <c r="R39" s="61">
        <f t="shared" si="6"/>
        <v>1</v>
      </c>
      <c r="S39" s="64">
        <f t="shared" si="7"/>
        <v>99.910581448888067</v>
      </c>
      <c r="T39" s="63">
        <f t="shared" si="27"/>
        <v>99.910581448888067</v>
      </c>
      <c r="U39" s="61">
        <f t="shared" si="8"/>
        <v>1</v>
      </c>
      <c r="V39" s="64">
        <f t="shared" si="9"/>
        <v>99.910581448888067</v>
      </c>
      <c r="X39" s="26">
        <f t="shared" si="10"/>
        <v>0</v>
      </c>
      <c r="Y39" s="79">
        <f t="shared" si="35"/>
        <v>0</v>
      </c>
      <c r="Z39" s="36">
        <f t="shared" si="28"/>
        <v>0</v>
      </c>
      <c r="AA39" s="55">
        <f t="shared" si="29"/>
        <v>0</v>
      </c>
      <c r="AB39" s="56">
        <f t="shared" si="30"/>
        <v>0</v>
      </c>
      <c r="AC39" s="85" t="e">
        <f t="shared" si="11"/>
        <v>#NUM!</v>
      </c>
      <c r="AD39" s="6" t="e">
        <f t="shared" si="31"/>
        <v>#NUM!</v>
      </c>
      <c r="AE39" s="9">
        <f t="shared" si="12"/>
        <v>0</v>
      </c>
      <c r="AF39" s="63">
        <f t="shared" si="13"/>
        <v>100</v>
      </c>
      <c r="AG39" s="61" t="e">
        <f t="shared" si="14"/>
        <v>#NUM!</v>
      </c>
      <c r="AH39" s="64" t="e">
        <f t="shared" si="15"/>
        <v>#NUM!</v>
      </c>
      <c r="AJ39" s="176" t="e">
        <f t="shared" si="16"/>
        <v>#DIV/0!</v>
      </c>
      <c r="AK39" s="177" t="e">
        <f t="shared" si="17"/>
        <v>#DIV/0!</v>
      </c>
      <c r="AL39" s="178" t="e">
        <f t="shared" si="18"/>
        <v>#DIV/0!</v>
      </c>
      <c r="AM39" s="179" t="e">
        <f t="shared" si="19"/>
        <v>#DIV/0!</v>
      </c>
      <c r="AN39" s="179" t="e">
        <f t="shared" si="36"/>
        <v>#DIV/0!</v>
      </c>
      <c r="AO39" s="180" t="e">
        <f t="shared" si="20"/>
        <v>#DIV/0!</v>
      </c>
      <c r="AP39" s="179" t="e">
        <f t="shared" si="32"/>
        <v>#DIV/0!</v>
      </c>
      <c r="AQ39" s="181">
        <f t="shared" si="33"/>
        <v>0</v>
      </c>
    </row>
    <row r="40" spans="1:43" x14ac:dyDescent="0.2">
      <c r="A40" s="37">
        <f>IF(AND((C40-SWeRF!C$5)*(C39-SWeRF!C$5)&lt;=0,ISNUMBER(SWeRF!C40)),(B39+(SWeRF!C$5-C39)*(B40-B39)/(C40-C39)),0)</f>
        <v>0</v>
      </c>
      <c r="B40" s="103">
        <f>IF(ISNUMBER(SWeRF!C40),SWeRF!C40,B39)</f>
        <v>0.01</v>
      </c>
      <c r="C40" s="35">
        <f>IF(ISNUMBER(SWeRF!D40),SWeRF!D40,C39)</f>
        <v>0</v>
      </c>
      <c r="D40" s="79">
        <f t="shared" si="0"/>
        <v>0.01</v>
      </c>
      <c r="E40" s="38">
        <f t="shared" si="21"/>
        <v>0</v>
      </c>
      <c r="F40" s="38">
        <f t="shared" si="1"/>
        <v>0</v>
      </c>
      <c r="G40" s="39">
        <f t="shared" si="22"/>
        <v>0</v>
      </c>
      <c r="H40" s="149"/>
      <c r="I40" s="26">
        <f t="shared" si="23"/>
        <v>2.9832867780352594E-2</v>
      </c>
      <c r="J40" s="79">
        <f t="shared" si="34"/>
        <v>2.9832867780352594E-2</v>
      </c>
      <c r="K40" s="36">
        <f t="shared" si="2"/>
        <v>0</v>
      </c>
      <c r="L40" s="55">
        <f t="shared" si="24"/>
        <v>0</v>
      </c>
      <c r="M40" s="56">
        <f t="shared" si="25"/>
        <v>0</v>
      </c>
      <c r="N40" s="85">
        <f t="shared" si="3"/>
        <v>0</v>
      </c>
      <c r="O40" s="6">
        <f t="shared" si="26"/>
        <v>0</v>
      </c>
      <c r="P40" s="9">
        <f t="shared" si="4"/>
        <v>0</v>
      </c>
      <c r="Q40" s="63">
        <f t="shared" si="5"/>
        <v>99.910581448888067</v>
      </c>
      <c r="R40" s="61">
        <f t="shared" si="6"/>
        <v>1</v>
      </c>
      <c r="S40" s="64">
        <f t="shared" si="7"/>
        <v>99.910581448888067</v>
      </c>
      <c r="T40" s="63">
        <f t="shared" si="27"/>
        <v>99.910581448888067</v>
      </c>
      <c r="U40" s="61">
        <f t="shared" si="8"/>
        <v>1</v>
      </c>
      <c r="V40" s="64">
        <f t="shared" si="9"/>
        <v>99.910581448888067</v>
      </c>
      <c r="X40" s="26">
        <f t="shared" si="10"/>
        <v>0</v>
      </c>
      <c r="Y40" s="79">
        <f t="shared" si="35"/>
        <v>0</v>
      </c>
      <c r="Z40" s="36">
        <f t="shared" si="28"/>
        <v>0</v>
      </c>
      <c r="AA40" s="55">
        <f t="shared" si="29"/>
        <v>0</v>
      </c>
      <c r="AB40" s="56">
        <f t="shared" si="30"/>
        <v>0</v>
      </c>
      <c r="AC40" s="85" t="e">
        <f t="shared" si="11"/>
        <v>#NUM!</v>
      </c>
      <c r="AD40" s="6" t="e">
        <f t="shared" si="31"/>
        <v>#NUM!</v>
      </c>
      <c r="AE40" s="9">
        <f t="shared" si="12"/>
        <v>0</v>
      </c>
      <c r="AF40" s="63">
        <f t="shared" si="13"/>
        <v>100</v>
      </c>
      <c r="AG40" s="61" t="e">
        <f t="shared" si="14"/>
        <v>#NUM!</v>
      </c>
      <c r="AH40" s="64" t="e">
        <f t="shared" si="15"/>
        <v>#NUM!</v>
      </c>
      <c r="AJ40" s="176" t="e">
        <f t="shared" si="16"/>
        <v>#DIV/0!</v>
      </c>
      <c r="AK40" s="177" t="e">
        <f t="shared" si="17"/>
        <v>#DIV/0!</v>
      </c>
      <c r="AL40" s="178" t="e">
        <f t="shared" si="18"/>
        <v>#DIV/0!</v>
      </c>
      <c r="AM40" s="179" t="e">
        <f t="shared" si="19"/>
        <v>#DIV/0!</v>
      </c>
      <c r="AN40" s="179" t="e">
        <f t="shared" si="36"/>
        <v>#DIV/0!</v>
      </c>
      <c r="AO40" s="180" t="e">
        <f t="shared" si="20"/>
        <v>#DIV/0!</v>
      </c>
      <c r="AP40" s="179" t="e">
        <f t="shared" si="32"/>
        <v>#DIV/0!</v>
      </c>
      <c r="AQ40" s="181">
        <f t="shared" si="33"/>
        <v>0</v>
      </c>
    </row>
    <row r="41" spans="1:43" x14ac:dyDescent="0.2">
      <c r="A41" s="37">
        <f>IF(AND((C41-SWeRF!C$5)*(C40-SWeRF!C$5)&lt;=0,ISNUMBER(SWeRF!C41)),(B40+(SWeRF!C$5-C40)*(B41-B40)/(C41-C40)),0)</f>
        <v>0</v>
      </c>
      <c r="B41" s="103">
        <f>IF(ISNUMBER(SWeRF!C41),SWeRF!C41,B40)</f>
        <v>0.01</v>
      </c>
      <c r="C41" s="35">
        <f>IF(ISNUMBER(SWeRF!D41),SWeRF!D41,C40)</f>
        <v>0</v>
      </c>
      <c r="D41" s="79">
        <f t="shared" si="0"/>
        <v>0.01</v>
      </c>
      <c r="E41" s="38">
        <f t="shared" si="21"/>
        <v>0</v>
      </c>
      <c r="F41" s="38">
        <f t="shared" si="1"/>
        <v>0</v>
      </c>
      <c r="G41" s="39">
        <f t="shared" si="22"/>
        <v>0</v>
      </c>
      <c r="H41" s="149"/>
      <c r="I41" s="26">
        <f t="shared" si="23"/>
        <v>2.9832867780352594E-2</v>
      </c>
      <c r="J41" s="79">
        <f t="shared" si="34"/>
        <v>2.9832867780352594E-2</v>
      </c>
      <c r="K41" s="36">
        <f t="shared" si="2"/>
        <v>0</v>
      </c>
      <c r="L41" s="55">
        <f t="shared" si="24"/>
        <v>0</v>
      </c>
      <c r="M41" s="56">
        <f t="shared" si="25"/>
        <v>0</v>
      </c>
      <c r="N41" s="85">
        <f t="shared" si="3"/>
        <v>0</v>
      </c>
      <c r="O41" s="6">
        <f t="shared" si="26"/>
        <v>0</v>
      </c>
      <c r="P41" s="9">
        <f t="shared" si="4"/>
        <v>0</v>
      </c>
      <c r="Q41" s="63">
        <f t="shared" si="5"/>
        <v>99.910581448888067</v>
      </c>
      <c r="R41" s="61">
        <f t="shared" si="6"/>
        <v>1</v>
      </c>
      <c r="S41" s="64">
        <f t="shared" si="7"/>
        <v>99.910581448888067</v>
      </c>
      <c r="T41" s="63">
        <f t="shared" si="27"/>
        <v>99.910581448888067</v>
      </c>
      <c r="U41" s="61">
        <f t="shared" ref="U41:U72" si="37">1-LOGNORMDIST(I41,LN(M),LN(S))</f>
        <v>1</v>
      </c>
      <c r="V41" s="64">
        <f t="shared" ref="V41:V72" si="38">U41*T41</f>
        <v>99.910581448888067</v>
      </c>
      <c r="X41" s="26">
        <f t="shared" ref="X41:X72" si="39">B41*SQRT(Y$3/1000)</f>
        <v>0</v>
      </c>
      <c r="Y41" s="79">
        <f t="shared" si="35"/>
        <v>0</v>
      </c>
      <c r="Z41" s="36">
        <f t="shared" si="28"/>
        <v>0</v>
      </c>
      <c r="AA41" s="55">
        <f t="shared" si="29"/>
        <v>0</v>
      </c>
      <c r="AB41" s="56">
        <f t="shared" si="30"/>
        <v>0</v>
      </c>
      <c r="AC41" s="85" t="e">
        <f t="shared" si="11"/>
        <v>#NUM!</v>
      </c>
      <c r="AD41" s="6" t="e">
        <f t="shared" si="31"/>
        <v>#NUM!</v>
      </c>
      <c r="AE41" s="9">
        <f t="shared" ref="AE41:AE72" si="40">IF(B41=B40,0,AC41/(B41-B40)*D41)</f>
        <v>0</v>
      </c>
      <c r="AF41" s="63">
        <f t="shared" si="13"/>
        <v>100</v>
      </c>
      <c r="AG41" s="61" t="e">
        <f t="shared" si="14"/>
        <v>#NUM!</v>
      </c>
      <c r="AH41" s="64" t="e">
        <f t="shared" si="15"/>
        <v>#NUM!</v>
      </c>
      <c r="AJ41" s="176" t="e">
        <f t="shared" si="16"/>
        <v>#DIV/0!</v>
      </c>
      <c r="AK41" s="177" t="e">
        <f t="shared" si="17"/>
        <v>#DIV/0!</v>
      </c>
      <c r="AL41" s="178" t="e">
        <f t="shared" si="18"/>
        <v>#DIV/0!</v>
      </c>
      <c r="AM41" s="179" t="e">
        <f t="shared" ref="AM41:AM72" si="41">E41*AL41*h/HH</f>
        <v>#DIV/0!</v>
      </c>
      <c r="AN41" s="179" t="e">
        <f t="shared" si="36"/>
        <v>#DIV/0!</v>
      </c>
      <c r="AO41" s="180" t="e">
        <f t="shared" ref="AO41:AO72" si="42">E41*AL41</f>
        <v>#DIV/0!</v>
      </c>
      <c r="AP41" s="179" t="e">
        <f t="shared" si="32"/>
        <v>#DIV/0!</v>
      </c>
      <c r="AQ41" s="181">
        <f t="shared" si="33"/>
        <v>0</v>
      </c>
    </row>
    <row r="42" spans="1:43" x14ac:dyDescent="0.2">
      <c r="A42" s="37">
        <f>IF(AND((C42-SWeRF!C$5)*(C41-SWeRF!C$5)&lt;=0,ISNUMBER(SWeRF!C42)),(B41+(SWeRF!C$5-C41)*(B42-B41)/(C42-C41)),0)</f>
        <v>0</v>
      </c>
      <c r="B42" s="103">
        <f>IF(ISNUMBER(SWeRF!C42),SWeRF!C42,B41)</f>
        <v>0.01</v>
      </c>
      <c r="C42" s="35">
        <f>IF(ISNUMBER(SWeRF!D42),SWeRF!D42,C41)</f>
        <v>0</v>
      </c>
      <c r="D42" s="79">
        <f t="shared" si="0"/>
        <v>0.01</v>
      </c>
      <c r="E42" s="38">
        <f t="shared" si="21"/>
        <v>0</v>
      </c>
      <c r="F42" s="38">
        <f t="shared" si="1"/>
        <v>0</v>
      </c>
      <c r="G42" s="39">
        <f t="shared" si="22"/>
        <v>0</v>
      </c>
      <c r="H42" s="149"/>
      <c r="I42" s="26">
        <f t="shared" si="23"/>
        <v>2.9832867780352594E-2</v>
      </c>
      <c r="J42" s="79">
        <f t="shared" si="34"/>
        <v>2.9832867780352594E-2</v>
      </c>
      <c r="K42" s="36">
        <f t="shared" si="2"/>
        <v>0</v>
      </c>
      <c r="L42" s="55">
        <f t="shared" si="24"/>
        <v>0</v>
      </c>
      <c r="M42" s="56">
        <f t="shared" si="25"/>
        <v>0</v>
      </c>
      <c r="N42" s="85">
        <f t="shared" si="3"/>
        <v>0</v>
      </c>
      <c r="O42" s="6">
        <f t="shared" si="26"/>
        <v>0</v>
      </c>
      <c r="P42" s="9">
        <f t="shared" si="4"/>
        <v>0</v>
      </c>
      <c r="Q42" s="63">
        <f t="shared" si="5"/>
        <v>99.910581448888067</v>
      </c>
      <c r="R42" s="61">
        <f t="shared" si="6"/>
        <v>1</v>
      </c>
      <c r="S42" s="64">
        <f t="shared" si="7"/>
        <v>99.910581448888067</v>
      </c>
      <c r="T42" s="63">
        <f t="shared" si="27"/>
        <v>99.910581448888067</v>
      </c>
      <c r="U42" s="61">
        <f t="shared" si="37"/>
        <v>1</v>
      </c>
      <c r="V42" s="64">
        <f t="shared" si="38"/>
        <v>99.910581448888067</v>
      </c>
      <c r="X42" s="26">
        <f t="shared" si="39"/>
        <v>0</v>
      </c>
      <c r="Y42" s="79">
        <f t="shared" si="35"/>
        <v>0</v>
      </c>
      <c r="Z42" s="36">
        <f t="shared" si="28"/>
        <v>0</v>
      </c>
      <c r="AA42" s="55">
        <f t="shared" si="29"/>
        <v>0</v>
      </c>
      <c r="AB42" s="56">
        <f t="shared" si="30"/>
        <v>0</v>
      </c>
      <c r="AC42" s="85" t="e">
        <f t="shared" si="11"/>
        <v>#NUM!</v>
      </c>
      <c r="AD42" s="6" t="e">
        <f t="shared" si="31"/>
        <v>#NUM!</v>
      </c>
      <c r="AE42" s="9">
        <f t="shared" si="40"/>
        <v>0</v>
      </c>
      <c r="AF42" s="63">
        <f t="shared" si="13"/>
        <v>100</v>
      </c>
      <c r="AG42" s="61" t="e">
        <f t="shared" si="14"/>
        <v>#NUM!</v>
      </c>
      <c r="AH42" s="64" t="e">
        <f t="shared" si="15"/>
        <v>#NUM!</v>
      </c>
      <c r="AJ42" s="176" t="e">
        <f t="shared" si="16"/>
        <v>#DIV/0!</v>
      </c>
      <c r="AK42" s="177" t="e">
        <f t="shared" si="17"/>
        <v>#DIV/0!</v>
      </c>
      <c r="AL42" s="178" t="e">
        <f t="shared" si="18"/>
        <v>#DIV/0!</v>
      </c>
      <c r="AM42" s="179" t="e">
        <f t="shared" si="41"/>
        <v>#DIV/0!</v>
      </c>
      <c r="AN42" s="179" t="e">
        <f t="shared" si="36"/>
        <v>#DIV/0!</v>
      </c>
      <c r="AO42" s="180" t="e">
        <f t="shared" si="42"/>
        <v>#DIV/0!</v>
      </c>
      <c r="AP42" s="179" t="e">
        <f t="shared" si="32"/>
        <v>#DIV/0!</v>
      </c>
      <c r="AQ42" s="181">
        <f t="shared" ref="AQ42:AQ73" si="43">IF(B42=B41,0,AO42/(B42-B41)*D42)</f>
        <v>0</v>
      </c>
    </row>
    <row r="43" spans="1:43" x14ac:dyDescent="0.2">
      <c r="A43" s="37">
        <f>IF(AND((C43-SWeRF!C$5)*(C42-SWeRF!C$5)&lt;=0,ISNUMBER(SWeRF!C43)),(B42+(SWeRF!C$5-C42)*(B43-B42)/(C43-C42)),0)</f>
        <v>0</v>
      </c>
      <c r="B43" s="103">
        <f>IF(ISNUMBER(SWeRF!C43),SWeRF!C43,B42)</f>
        <v>0.01</v>
      </c>
      <c r="C43" s="35">
        <f>IF(ISNUMBER(SWeRF!D43),SWeRF!D43,C42)</f>
        <v>0</v>
      </c>
      <c r="D43" s="79">
        <f t="shared" ref="D43:D81" si="44">(B42+B43)/2</f>
        <v>0.01</v>
      </c>
      <c r="E43" s="38">
        <f t="shared" ref="E43:E81" si="45">C43-C42</f>
        <v>0</v>
      </c>
      <c r="F43" s="38">
        <f t="shared" ref="F43:F81" si="46">IF(D43=0,0,E43/D43)</f>
        <v>0</v>
      </c>
      <c r="G43" s="39">
        <f t="shared" ref="G43:G81" si="47">IF(B43=B42,0,E43/(B43-B42)*D43)</f>
        <v>0</v>
      </c>
      <c r="H43" s="149"/>
      <c r="I43" s="26">
        <f t="shared" ref="I43:I81" si="48">B43*SQRT(J$3/1000)</f>
        <v>2.9832867780352594E-2</v>
      </c>
      <c r="J43" s="79">
        <f t="shared" ref="J43:J81" si="49">(I42+I43)/2</f>
        <v>2.9832867780352594E-2</v>
      </c>
      <c r="K43" s="36">
        <f t="shared" ref="K43:K81" si="50">C43</f>
        <v>0</v>
      </c>
      <c r="L43" s="55">
        <f t="shared" ref="L43:L81" si="51">K43-K42</f>
        <v>0</v>
      </c>
      <c r="M43" s="56">
        <f t="shared" ref="M43:M81" si="52">IF(I43=I42,0,L43/(I43-I42)*J43)</f>
        <v>0</v>
      </c>
      <c r="N43" s="85">
        <f t="shared" ref="N43:N81" si="53">S43*L43/100</f>
        <v>0</v>
      </c>
      <c r="O43" s="6">
        <f t="shared" ref="O43:O81" si="54">O42+N43</f>
        <v>0</v>
      </c>
      <c r="P43" s="9">
        <f t="shared" ref="P43:P81" si="55">IF(B43=B42,0,N43/(B43-B42)*D43)</f>
        <v>0</v>
      </c>
      <c r="Q43" s="63">
        <f t="shared" ref="Q43:Q81" si="56">50*(1+EXP(-0.06*J43))</f>
        <v>99.910581448888067</v>
      </c>
      <c r="R43" s="61">
        <f t="shared" ref="R43:R81" si="57">1-LOGNORMDIST(J43,LN(M),LN(S))</f>
        <v>1</v>
      </c>
      <c r="S43" s="64">
        <f t="shared" ref="S43:S81" si="58">R43*Q43</f>
        <v>99.910581448888067</v>
      </c>
      <c r="T43" s="63">
        <f t="shared" ref="T43:T81" si="59">50*(1+EXP(-0.06*I43))</f>
        <v>99.910581448888067</v>
      </c>
      <c r="U43" s="61">
        <f t="shared" si="37"/>
        <v>1</v>
      </c>
      <c r="V43" s="64">
        <f t="shared" si="38"/>
        <v>99.910581448888067</v>
      </c>
      <c r="X43" s="26">
        <f t="shared" si="39"/>
        <v>0</v>
      </c>
      <c r="Y43" s="79">
        <f t="shared" ref="Y43:Y81" si="60">(X42+X43)/2</f>
        <v>0</v>
      </c>
      <c r="Z43" s="36">
        <f t="shared" ref="Z43:Z81" si="61">K43</f>
        <v>0</v>
      </c>
      <c r="AA43" s="55">
        <f t="shared" ref="AA43:AA81" si="62">Z43-Z42</f>
        <v>0</v>
      </c>
      <c r="AB43" s="56">
        <f t="shared" ref="AB43:AB81" si="63">IF(X43=X42,0,AA43/(X43-X42)*Y43)</f>
        <v>0</v>
      </c>
      <c r="AC43" s="85" t="e">
        <f t="shared" ref="AC43:AC81" si="64">AH43*AA43/100</f>
        <v>#NUM!</v>
      </c>
      <c r="AD43" s="6" t="e">
        <f t="shared" ref="AD43:AD81" si="65">AD42+AC43</f>
        <v>#NUM!</v>
      </c>
      <c r="AE43" s="9">
        <f t="shared" si="40"/>
        <v>0</v>
      </c>
      <c r="AF43" s="63">
        <f t="shared" ref="AF43:AF81" si="66">50*(1+EXP(-0.06*Y43))</f>
        <v>100</v>
      </c>
      <c r="AG43" s="61" t="e">
        <f t="shared" ref="AG43:AG81" si="67">1-LOGNORMDIST(Y43,LN(M),LN(S))</f>
        <v>#NUM!</v>
      </c>
      <c r="AH43" s="64" t="e">
        <f t="shared" ref="AH43:AH81" si="68">AG43*AF43</f>
        <v>#NUM!</v>
      </c>
      <c r="AJ43" s="176" t="e">
        <f t="shared" ref="AJ43:AJ81" si="69">(D43/1000000)^2*(rs-rm)*9.81/(18*n*0.001)</f>
        <v>#DIV/0!</v>
      </c>
      <c r="AK43" s="177" t="e">
        <f t="shared" ref="AK43:AK81" si="70">AJ43*AK$5</f>
        <v>#DIV/0!</v>
      </c>
      <c r="AL43" s="178" t="e">
        <f t="shared" ref="AL43:AL81" si="71">IF(AK43&lt;h,(h-AK43)/h,0)</f>
        <v>#DIV/0!</v>
      </c>
      <c r="AM43" s="179" t="e">
        <f t="shared" si="41"/>
        <v>#DIV/0!</v>
      </c>
      <c r="AN43" s="179" t="e">
        <f t="shared" ref="AN43:AN81" si="72">AL43*100</f>
        <v>#DIV/0!</v>
      </c>
      <c r="AO43" s="180" t="e">
        <f t="shared" si="42"/>
        <v>#DIV/0!</v>
      </c>
      <c r="AP43" s="179" t="e">
        <f t="shared" ref="AP43:AP81" si="73">AP42+AO43</f>
        <v>#DIV/0!</v>
      </c>
      <c r="AQ43" s="181">
        <f t="shared" si="43"/>
        <v>0</v>
      </c>
    </row>
    <row r="44" spans="1:43" x14ac:dyDescent="0.2">
      <c r="A44" s="37">
        <f>IF(AND((C44-SWeRF!C$5)*(C43-SWeRF!C$5)&lt;=0,ISNUMBER(SWeRF!C44)),(B43+(SWeRF!C$5-C43)*(B44-B43)/(C44-C43)),0)</f>
        <v>0</v>
      </c>
      <c r="B44" s="103">
        <f>IF(ISNUMBER(SWeRF!C44),SWeRF!C44,B43)</f>
        <v>0.01</v>
      </c>
      <c r="C44" s="35">
        <f>IF(ISNUMBER(SWeRF!D44),SWeRF!D44,C43)</f>
        <v>0</v>
      </c>
      <c r="D44" s="79">
        <f t="shared" si="44"/>
        <v>0.01</v>
      </c>
      <c r="E44" s="38">
        <f t="shared" si="45"/>
        <v>0</v>
      </c>
      <c r="F44" s="38">
        <f t="shared" si="46"/>
        <v>0</v>
      </c>
      <c r="G44" s="39">
        <f t="shared" si="47"/>
        <v>0</v>
      </c>
      <c r="H44" s="149"/>
      <c r="I44" s="26">
        <f t="shared" si="48"/>
        <v>2.9832867780352594E-2</v>
      </c>
      <c r="J44" s="79">
        <f t="shared" si="49"/>
        <v>2.9832867780352594E-2</v>
      </c>
      <c r="K44" s="36">
        <f t="shared" si="50"/>
        <v>0</v>
      </c>
      <c r="L44" s="55">
        <f t="shared" si="51"/>
        <v>0</v>
      </c>
      <c r="M44" s="56">
        <f t="shared" si="52"/>
        <v>0</v>
      </c>
      <c r="N44" s="85">
        <f t="shared" si="53"/>
        <v>0</v>
      </c>
      <c r="O44" s="6">
        <f t="shared" si="54"/>
        <v>0</v>
      </c>
      <c r="P44" s="9">
        <f t="shared" si="55"/>
        <v>0</v>
      </c>
      <c r="Q44" s="63">
        <f t="shared" si="56"/>
        <v>99.910581448888067</v>
      </c>
      <c r="R44" s="61">
        <f t="shared" si="57"/>
        <v>1</v>
      </c>
      <c r="S44" s="64">
        <f t="shared" si="58"/>
        <v>99.910581448888067</v>
      </c>
      <c r="T44" s="63">
        <f t="shared" si="59"/>
        <v>99.910581448888067</v>
      </c>
      <c r="U44" s="61">
        <f t="shared" si="37"/>
        <v>1</v>
      </c>
      <c r="V44" s="64">
        <f t="shared" si="38"/>
        <v>99.910581448888067</v>
      </c>
      <c r="X44" s="26">
        <f t="shared" si="39"/>
        <v>0</v>
      </c>
      <c r="Y44" s="79">
        <f t="shared" si="60"/>
        <v>0</v>
      </c>
      <c r="Z44" s="36">
        <f t="shared" si="61"/>
        <v>0</v>
      </c>
      <c r="AA44" s="55">
        <f t="shared" si="62"/>
        <v>0</v>
      </c>
      <c r="AB44" s="56">
        <f t="shared" si="63"/>
        <v>0</v>
      </c>
      <c r="AC44" s="85" t="e">
        <f t="shared" si="64"/>
        <v>#NUM!</v>
      </c>
      <c r="AD44" s="6" t="e">
        <f t="shared" si="65"/>
        <v>#NUM!</v>
      </c>
      <c r="AE44" s="9">
        <f t="shared" si="40"/>
        <v>0</v>
      </c>
      <c r="AF44" s="63">
        <f t="shared" si="66"/>
        <v>100</v>
      </c>
      <c r="AG44" s="61" t="e">
        <f t="shared" si="67"/>
        <v>#NUM!</v>
      </c>
      <c r="AH44" s="64" t="e">
        <f t="shared" si="68"/>
        <v>#NUM!</v>
      </c>
      <c r="AJ44" s="176" t="e">
        <f t="shared" si="69"/>
        <v>#DIV/0!</v>
      </c>
      <c r="AK44" s="177" t="e">
        <f t="shared" si="70"/>
        <v>#DIV/0!</v>
      </c>
      <c r="AL44" s="178" t="e">
        <f t="shared" si="71"/>
        <v>#DIV/0!</v>
      </c>
      <c r="AM44" s="179" t="e">
        <f t="shared" si="41"/>
        <v>#DIV/0!</v>
      </c>
      <c r="AN44" s="179" t="e">
        <f t="shared" si="72"/>
        <v>#DIV/0!</v>
      </c>
      <c r="AO44" s="180" t="e">
        <f t="shared" si="42"/>
        <v>#DIV/0!</v>
      </c>
      <c r="AP44" s="179" t="e">
        <f t="shared" si="73"/>
        <v>#DIV/0!</v>
      </c>
      <c r="AQ44" s="181">
        <f t="shared" si="43"/>
        <v>0</v>
      </c>
    </row>
    <row r="45" spans="1:43" x14ac:dyDescent="0.2">
      <c r="A45" s="37">
        <f>IF(AND((C45-SWeRF!C$5)*(C44-SWeRF!C$5)&lt;=0,ISNUMBER(SWeRF!C45)),(B44+(SWeRF!C$5-C44)*(B45-B44)/(C45-C44)),0)</f>
        <v>0</v>
      </c>
      <c r="B45" s="103">
        <f>IF(ISNUMBER(SWeRF!C45),SWeRF!C45,B44)</f>
        <v>0.01</v>
      </c>
      <c r="C45" s="35">
        <f>IF(ISNUMBER(SWeRF!D45),SWeRF!D45,C44)</f>
        <v>0</v>
      </c>
      <c r="D45" s="79">
        <f t="shared" si="44"/>
        <v>0.01</v>
      </c>
      <c r="E45" s="38">
        <f t="shared" si="45"/>
        <v>0</v>
      </c>
      <c r="F45" s="38">
        <f t="shared" si="46"/>
        <v>0</v>
      </c>
      <c r="G45" s="39">
        <f t="shared" si="47"/>
        <v>0</v>
      </c>
      <c r="H45" s="149"/>
      <c r="I45" s="26">
        <f t="shared" si="48"/>
        <v>2.9832867780352594E-2</v>
      </c>
      <c r="J45" s="79">
        <f t="shared" si="49"/>
        <v>2.9832867780352594E-2</v>
      </c>
      <c r="K45" s="36">
        <f t="shared" si="50"/>
        <v>0</v>
      </c>
      <c r="L45" s="55">
        <f t="shared" si="51"/>
        <v>0</v>
      </c>
      <c r="M45" s="56">
        <f t="shared" si="52"/>
        <v>0</v>
      </c>
      <c r="N45" s="85">
        <f t="shared" si="53"/>
        <v>0</v>
      </c>
      <c r="O45" s="6">
        <f t="shared" si="54"/>
        <v>0</v>
      </c>
      <c r="P45" s="9">
        <f t="shared" si="55"/>
        <v>0</v>
      </c>
      <c r="Q45" s="63">
        <f t="shared" si="56"/>
        <v>99.910581448888067</v>
      </c>
      <c r="R45" s="61">
        <f t="shared" si="57"/>
        <v>1</v>
      </c>
      <c r="S45" s="64">
        <f t="shared" si="58"/>
        <v>99.910581448888067</v>
      </c>
      <c r="T45" s="63">
        <f t="shared" si="59"/>
        <v>99.910581448888067</v>
      </c>
      <c r="U45" s="61">
        <f t="shared" si="37"/>
        <v>1</v>
      </c>
      <c r="V45" s="64">
        <f t="shared" si="38"/>
        <v>99.910581448888067</v>
      </c>
      <c r="X45" s="26">
        <f t="shared" si="39"/>
        <v>0</v>
      </c>
      <c r="Y45" s="79">
        <f t="shared" si="60"/>
        <v>0</v>
      </c>
      <c r="Z45" s="36">
        <f t="shared" si="61"/>
        <v>0</v>
      </c>
      <c r="AA45" s="55">
        <f t="shared" si="62"/>
        <v>0</v>
      </c>
      <c r="AB45" s="56">
        <f t="shared" si="63"/>
        <v>0</v>
      </c>
      <c r="AC45" s="85" t="e">
        <f t="shared" si="64"/>
        <v>#NUM!</v>
      </c>
      <c r="AD45" s="6" t="e">
        <f t="shared" si="65"/>
        <v>#NUM!</v>
      </c>
      <c r="AE45" s="9">
        <f t="shared" si="40"/>
        <v>0</v>
      </c>
      <c r="AF45" s="63">
        <f t="shared" si="66"/>
        <v>100</v>
      </c>
      <c r="AG45" s="61" t="e">
        <f t="shared" si="67"/>
        <v>#NUM!</v>
      </c>
      <c r="AH45" s="64" t="e">
        <f t="shared" si="68"/>
        <v>#NUM!</v>
      </c>
      <c r="AJ45" s="176" t="e">
        <f t="shared" si="69"/>
        <v>#DIV/0!</v>
      </c>
      <c r="AK45" s="177" t="e">
        <f t="shared" si="70"/>
        <v>#DIV/0!</v>
      </c>
      <c r="AL45" s="178" t="e">
        <f t="shared" si="71"/>
        <v>#DIV/0!</v>
      </c>
      <c r="AM45" s="179" t="e">
        <f t="shared" si="41"/>
        <v>#DIV/0!</v>
      </c>
      <c r="AN45" s="179" t="e">
        <f t="shared" si="72"/>
        <v>#DIV/0!</v>
      </c>
      <c r="AO45" s="180" t="e">
        <f t="shared" si="42"/>
        <v>#DIV/0!</v>
      </c>
      <c r="AP45" s="179" t="e">
        <f t="shared" si="73"/>
        <v>#DIV/0!</v>
      </c>
      <c r="AQ45" s="181">
        <f t="shared" si="43"/>
        <v>0</v>
      </c>
    </row>
    <row r="46" spans="1:43" x14ac:dyDescent="0.2">
      <c r="A46" s="37">
        <f>IF(AND((C46-SWeRF!C$5)*(C45-SWeRF!C$5)&lt;=0,ISNUMBER(SWeRF!C46)),(B45+(SWeRF!C$5-C45)*(B46-B45)/(C46-C45)),0)</f>
        <v>0</v>
      </c>
      <c r="B46" s="103">
        <f>IF(ISNUMBER(SWeRF!C46),SWeRF!C46,B45)</f>
        <v>0.01</v>
      </c>
      <c r="C46" s="35">
        <f>IF(ISNUMBER(SWeRF!D46),SWeRF!D46,C45)</f>
        <v>0</v>
      </c>
      <c r="D46" s="79">
        <f t="shared" si="44"/>
        <v>0.01</v>
      </c>
      <c r="E46" s="38">
        <f t="shared" si="45"/>
        <v>0</v>
      </c>
      <c r="F46" s="38">
        <f t="shared" si="46"/>
        <v>0</v>
      </c>
      <c r="G46" s="39">
        <f t="shared" si="47"/>
        <v>0</v>
      </c>
      <c r="H46" s="149"/>
      <c r="I46" s="26">
        <f t="shared" si="48"/>
        <v>2.9832867780352594E-2</v>
      </c>
      <c r="J46" s="79">
        <f t="shared" si="49"/>
        <v>2.9832867780352594E-2</v>
      </c>
      <c r="K46" s="36">
        <f t="shared" si="50"/>
        <v>0</v>
      </c>
      <c r="L46" s="55">
        <f t="shared" si="51"/>
        <v>0</v>
      </c>
      <c r="M46" s="56">
        <f t="shared" si="52"/>
        <v>0</v>
      </c>
      <c r="N46" s="85">
        <f t="shared" si="53"/>
        <v>0</v>
      </c>
      <c r="O46" s="6">
        <f t="shared" si="54"/>
        <v>0</v>
      </c>
      <c r="P46" s="9">
        <f t="shared" si="55"/>
        <v>0</v>
      </c>
      <c r="Q46" s="63">
        <f t="shared" si="56"/>
        <v>99.910581448888067</v>
      </c>
      <c r="R46" s="61">
        <f t="shared" si="57"/>
        <v>1</v>
      </c>
      <c r="S46" s="64">
        <f t="shared" si="58"/>
        <v>99.910581448888067</v>
      </c>
      <c r="T46" s="63">
        <f t="shared" si="59"/>
        <v>99.910581448888067</v>
      </c>
      <c r="U46" s="61">
        <f t="shared" si="37"/>
        <v>1</v>
      </c>
      <c r="V46" s="64">
        <f t="shared" si="38"/>
        <v>99.910581448888067</v>
      </c>
      <c r="X46" s="26">
        <f t="shared" si="39"/>
        <v>0</v>
      </c>
      <c r="Y46" s="79">
        <f t="shared" si="60"/>
        <v>0</v>
      </c>
      <c r="Z46" s="36">
        <f t="shared" si="61"/>
        <v>0</v>
      </c>
      <c r="AA46" s="55">
        <f t="shared" si="62"/>
        <v>0</v>
      </c>
      <c r="AB46" s="56">
        <f t="shared" si="63"/>
        <v>0</v>
      </c>
      <c r="AC46" s="85" t="e">
        <f t="shared" si="64"/>
        <v>#NUM!</v>
      </c>
      <c r="AD46" s="6" t="e">
        <f t="shared" si="65"/>
        <v>#NUM!</v>
      </c>
      <c r="AE46" s="9">
        <f t="shared" si="40"/>
        <v>0</v>
      </c>
      <c r="AF46" s="63">
        <f t="shared" si="66"/>
        <v>100</v>
      </c>
      <c r="AG46" s="61" t="e">
        <f t="shared" si="67"/>
        <v>#NUM!</v>
      </c>
      <c r="AH46" s="64" t="e">
        <f t="shared" si="68"/>
        <v>#NUM!</v>
      </c>
      <c r="AJ46" s="176" t="e">
        <f t="shared" si="69"/>
        <v>#DIV/0!</v>
      </c>
      <c r="AK46" s="177" t="e">
        <f t="shared" si="70"/>
        <v>#DIV/0!</v>
      </c>
      <c r="AL46" s="178" t="e">
        <f t="shared" si="71"/>
        <v>#DIV/0!</v>
      </c>
      <c r="AM46" s="179" t="e">
        <f t="shared" si="41"/>
        <v>#DIV/0!</v>
      </c>
      <c r="AN46" s="179" t="e">
        <f t="shared" si="72"/>
        <v>#DIV/0!</v>
      </c>
      <c r="AO46" s="180" t="e">
        <f t="shared" si="42"/>
        <v>#DIV/0!</v>
      </c>
      <c r="AP46" s="179" t="e">
        <f t="shared" si="73"/>
        <v>#DIV/0!</v>
      </c>
      <c r="AQ46" s="181">
        <f t="shared" si="43"/>
        <v>0</v>
      </c>
    </row>
    <row r="47" spans="1:43" x14ac:dyDescent="0.2">
      <c r="A47" s="37">
        <f>IF(AND((C47-SWeRF!C$5)*(C46-SWeRF!C$5)&lt;=0,ISNUMBER(SWeRF!C47)),(B46+(SWeRF!C$5-C46)*(B47-B46)/(C47-C46)),0)</f>
        <v>0</v>
      </c>
      <c r="B47" s="103">
        <f>IF(ISNUMBER(SWeRF!C47),SWeRF!C47,B46)</f>
        <v>0.01</v>
      </c>
      <c r="C47" s="35">
        <f>IF(ISNUMBER(SWeRF!D47),SWeRF!D47,C46)</f>
        <v>0</v>
      </c>
      <c r="D47" s="79">
        <f t="shared" si="44"/>
        <v>0.01</v>
      </c>
      <c r="E47" s="38">
        <f t="shared" si="45"/>
        <v>0</v>
      </c>
      <c r="F47" s="38">
        <f t="shared" si="46"/>
        <v>0</v>
      </c>
      <c r="G47" s="39">
        <f t="shared" si="47"/>
        <v>0</v>
      </c>
      <c r="H47" s="149"/>
      <c r="I47" s="26">
        <f t="shared" si="48"/>
        <v>2.9832867780352594E-2</v>
      </c>
      <c r="J47" s="79">
        <f t="shared" si="49"/>
        <v>2.9832867780352594E-2</v>
      </c>
      <c r="K47" s="36">
        <f t="shared" si="50"/>
        <v>0</v>
      </c>
      <c r="L47" s="55">
        <f t="shared" si="51"/>
        <v>0</v>
      </c>
      <c r="M47" s="56">
        <f t="shared" si="52"/>
        <v>0</v>
      </c>
      <c r="N47" s="85">
        <f t="shared" si="53"/>
        <v>0</v>
      </c>
      <c r="O47" s="6">
        <f t="shared" si="54"/>
        <v>0</v>
      </c>
      <c r="P47" s="9">
        <f t="shared" si="55"/>
        <v>0</v>
      </c>
      <c r="Q47" s="63">
        <f t="shared" si="56"/>
        <v>99.910581448888067</v>
      </c>
      <c r="R47" s="61">
        <f t="shared" si="57"/>
        <v>1</v>
      </c>
      <c r="S47" s="64">
        <f t="shared" si="58"/>
        <v>99.910581448888067</v>
      </c>
      <c r="T47" s="63">
        <f t="shared" si="59"/>
        <v>99.910581448888067</v>
      </c>
      <c r="U47" s="61">
        <f t="shared" si="37"/>
        <v>1</v>
      </c>
      <c r="V47" s="64">
        <f t="shared" si="38"/>
        <v>99.910581448888067</v>
      </c>
      <c r="X47" s="26">
        <f t="shared" si="39"/>
        <v>0</v>
      </c>
      <c r="Y47" s="79">
        <f t="shared" si="60"/>
        <v>0</v>
      </c>
      <c r="Z47" s="36">
        <f t="shared" si="61"/>
        <v>0</v>
      </c>
      <c r="AA47" s="55">
        <f t="shared" si="62"/>
        <v>0</v>
      </c>
      <c r="AB47" s="56">
        <f t="shared" si="63"/>
        <v>0</v>
      </c>
      <c r="AC47" s="85" t="e">
        <f t="shared" si="64"/>
        <v>#NUM!</v>
      </c>
      <c r="AD47" s="6" t="e">
        <f t="shared" si="65"/>
        <v>#NUM!</v>
      </c>
      <c r="AE47" s="9">
        <f t="shared" si="40"/>
        <v>0</v>
      </c>
      <c r="AF47" s="63">
        <f t="shared" si="66"/>
        <v>100</v>
      </c>
      <c r="AG47" s="61" t="e">
        <f t="shared" si="67"/>
        <v>#NUM!</v>
      </c>
      <c r="AH47" s="64" t="e">
        <f t="shared" si="68"/>
        <v>#NUM!</v>
      </c>
      <c r="AJ47" s="176" t="e">
        <f t="shared" si="69"/>
        <v>#DIV/0!</v>
      </c>
      <c r="AK47" s="177" t="e">
        <f t="shared" si="70"/>
        <v>#DIV/0!</v>
      </c>
      <c r="AL47" s="178" t="e">
        <f t="shared" si="71"/>
        <v>#DIV/0!</v>
      </c>
      <c r="AM47" s="179" t="e">
        <f t="shared" si="41"/>
        <v>#DIV/0!</v>
      </c>
      <c r="AN47" s="179" t="e">
        <f t="shared" si="72"/>
        <v>#DIV/0!</v>
      </c>
      <c r="AO47" s="180" t="e">
        <f t="shared" si="42"/>
        <v>#DIV/0!</v>
      </c>
      <c r="AP47" s="179" t="e">
        <f t="shared" si="73"/>
        <v>#DIV/0!</v>
      </c>
      <c r="AQ47" s="181">
        <f t="shared" si="43"/>
        <v>0</v>
      </c>
    </row>
    <row r="48" spans="1:43" x14ac:dyDescent="0.2">
      <c r="A48" s="37">
        <f>IF(AND((C48-SWeRF!C$5)*(C47-SWeRF!C$5)&lt;=0,ISNUMBER(SWeRF!C48)),(B47+(SWeRF!C$5-C47)*(B48-B47)/(C48-C47)),0)</f>
        <v>0</v>
      </c>
      <c r="B48" s="103">
        <f>IF(ISNUMBER(SWeRF!C48),SWeRF!C48,B47)</f>
        <v>0.01</v>
      </c>
      <c r="C48" s="35">
        <f>IF(ISNUMBER(SWeRF!D48),SWeRF!D48,C47)</f>
        <v>0</v>
      </c>
      <c r="D48" s="79">
        <f t="shared" si="44"/>
        <v>0.01</v>
      </c>
      <c r="E48" s="38">
        <f t="shared" si="45"/>
        <v>0</v>
      </c>
      <c r="F48" s="38">
        <f t="shared" si="46"/>
        <v>0</v>
      </c>
      <c r="G48" s="39">
        <f t="shared" si="47"/>
        <v>0</v>
      </c>
      <c r="H48" s="149"/>
      <c r="I48" s="26">
        <f t="shared" si="48"/>
        <v>2.9832867780352594E-2</v>
      </c>
      <c r="J48" s="79">
        <f t="shared" si="49"/>
        <v>2.9832867780352594E-2</v>
      </c>
      <c r="K48" s="36">
        <f t="shared" si="50"/>
        <v>0</v>
      </c>
      <c r="L48" s="55">
        <f t="shared" si="51"/>
        <v>0</v>
      </c>
      <c r="M48" s="56">
        <f t="shared" si="52"/>
        <v>0</v>
      </c>
      <c r="N48" s="85">
        <f t="shared" si="53"/>
        <v>0</v>
      </c>
      <c r="O48" s="6">
        <f t="shared" si="54"/>
        <v>0</v>
      </c>
      <c r="P48" s="9">
        <f t="shared" si="55"/>
        <v>0</v>
      </c>
      <c r="Q48" s="63">
        <f t="shared" si="56"/>
        <v>99.910581448888067</v>
      </c>
      <c r="R48" s="61">
        <f t="shared" si="57"/>
        <v>1</v>
      </c>
      <c r="S48" s="64">
        <f t="shared" si="58"/>
        <v>99.910581448888067</v>
      </c>
      <c r="T48" s="63">
        <f t="shared" si="59"/>
        <v>99.910581448888067</v>
      </c>
      <c r="U48" s="61">
        <f t="shared" si="37"/>
        <v>1</v>
      </c>
      <c r="V48" s="64">
        <f t="shared" si="38"/>
        <v>99.910581448888067</v>
      </c>
      <c r="X48" s="26">
        <f t="shared" si="39"/>
        <v>0</v>
      </c>
      <c r="Y48" s="79">
        <f t="shared" si="60"/>
        <v>0</v>
      </c>
      <c r="Z48" s="36">
        <f t="shared" si="61"/>
        <v>0</v>
      </c>
      <c r="AA48" s="55">
        <f t="shared" si="62"/>
        <v>0</v>
      </c>
      <c r="AB48" s="56">
        <f t="shared" si="63"/>
        <v>0</v>
      </c>
      <c r="AC48" s="85" t="e">
        <f t="shared" si="64"/>
        <v>#NUM!</v>
      </c>
      <c r="AD48" s="6" t="e">
        <f t="shared" si="65"/>
        <v>#NUM!</v>
      </c>
      <c r="AE48" s="9">
        <f t="shared" si="40"/>
        <v>0</v>
      </c>
      <c r="AF48" s="63">
        <f t="shared" si="66"/>
        <v>100</v>
      </c>
      <c r="AG48" s="61" t="e">
        <f t="shared" si="67"/>
        <v>#NUM!</v>
      </c>
      <c r="AH48" s="64" t="e">
        <f t="shared" si="68"/>
        <v>#NUM!</v>
      </c>
      <c r="AJ48" s="176" t="e">
        <f t="shared" si="69"/>
        <v>#DIV/0!</v>
      </c>
      <c r="AK48" s="177" t="e">
        <f t="shared" si="70"/>
        <v>#DIV/0!</v>
      </c>
      <c r="AL48" s="178" t="e">
        <f t="shared" si="71"/>
        <v>#DIV/0!</v>
      </c>
      <c r="AM48" s="179" t="e">
        <f t="shared" si="41"/>
        <v>#DIV/0!</v>
      </c>
      <c r="AN48" s="179" t="e">
        <f t="shared" si="72"/>
        <v>#DIV/0!</v>
      </c>
      <c r="AO48" s="180" t="e">
        <f t="shared" si="42"/>
        <v>#DIV/0!</v>
      </c>
      <c r="AP48" s="179" t="e">
        <f t="shared" si="73"/>
        <v>#DIV/0!</v>
      </c>
      <c r="AQ48" s="181">
        <f t="shared" si="43"/>
        <v>0</v>
      </c>
    </row>
    <row r="49" spans="1:43" x14ac:dyDescent="0.2">
      <c r="A49" s="37">
        <f>IF(AND((C49-SWeRF!C$5)*(C48-SWeRF!C$5)&lt;=0,ISNUMBER(SWeRF!C49)),(B48+(SWeRF!C$5-C48)*(B49-B48)/(C49-C48)),0)</f>
        <v>0</v>
      </c>
      <c r="B49" s="103">
        <f>IF(ISNUMBER(SWeRF!C49),SWeRF!C49,B48)</f>
        <v>0.01</v>
      </c>
      <c r="C49" s="35">
        <f>IF(ISNUMBER(SWeRF!D49),SWeRF!D49,C48)</f>
        <v>0</v>
      </c>
      <c r="D49" s="79">
        <f t="shared" si="44"/>
        <v>0.01</v>
      </c>
      <c r="E49" s="38">
        <f t="shared" si="45"/>
        <v>0</v>
      </c>
      <c r="F49" s="38">
        <f t="shared" si="46"/>
        <v>0</v>
      </c>
      <c r="G49" s="39">
        <f t="shared" si="47"/>
        <v>0</v>
      </c>
      <c r="H49" s="149"/>
      <c r="I49" s="26">
        <f t="shared" si="48"/>
        <v>2.9832867780352594E-2</v>
      </c>
      <c r="J49" s="79">
        <f t="shared" si="49"/>
        <v>2.9832867780352594E-2</v>
      </c>
      <c r="K49" s="36">
        <f t="shared" si="50"/>
        <v>0</v>
      </c>
      <c r="L49" s="55">
        <f t="shared" si="51"/>
        <v>0</v>
      </c>
      <c r="M49" s="56">
        <f t="shared" si="52"/>
        <v>0</v>
      </c>
      <c r="N49" s="85">
        <f t="shared" si="53"/>
        <v>0</v>
      </c>
      <c r="O49" s="6">
        <f t="shared" si="54"/>
        <v>0</v>
      </c>
      <c r="P49" s="9">
        <f t="shared" si="55"/>
        <v>0</v>
      </c>
      <c r="Q49" s="63">
        <f t="shared" si="56"/>
        <v>99.910581448888067</v>
      </c>
      <c r="R49" s="61">
        <f t="shared" si="57"/>
        <v>1</v>
      </c>
      <c r="S49" s="64">
        <f t="shared" si="58"/>
        <v>99.910581448888067</v>
      </c>
      <c r="T49" s="63">
        <f t="shared" si="59"/>
        <v>99.910581448888067</v>
      </c>
      <c r="U49" s="61">
        <f t="shared" si="37"/>
        <v>1</v>
      </c>
      <c r="V49" s="64">
        <f t="shared" si="38"/>
        <v>99.910581448888067</v>
      </c>
      <c r="X49" s="26">
        <f t="shared" si="39"/>
        <v>0</v>
      </c>
      <c r="Y49" s="79">
        <f t="shared" si="60"/>
        <v>0</v>
      </c>
      <c r="Z49" s="36">
        <f t="shared" si="61"/>
        <v>0</v>
      </c>
      <c r="AA49" s="55">
        <f t="shared" si="62"/>
        <v>0</v>
      </c>
      <c r="AB49" s="56">
        <f t="shared" si="63"/>
        <v>0</v>
      </c>
      <c r="AC49" s="85" t="e">
        <f t="shared" si="64"/>
        <v>#NUM!</v>
      </c>
      <c r="AD49" s="6" t="e">
        <f t="shared" si="65"/>
        <v>#NUM!</v>
      </c>
      <c r="AE49" s="9">
        <f t="shared" si="40"/>
        <v>0</v>
      </c>
      <c r="AF49" s="63">
        <f t="shared" si="66"/>
        <v>100</v>
      </c>
      <c r="AG49" s="61" t="e">
        <f t="shared" si="67"/>
        <v>#NUM!</v>
      </c>
      <c r="AH49" s="64" t="e">
        <f t="shared" si="68"/>
        <v>#NUM!</v>
      </c>
      <c r="AJ49" s="176" t="e">
        <f t="shared" si="69"/>
        <v>#DIV/0!</v>
      </c>
      <c r="AK49" s="177" t="e">
        <f t="shared" si="70"/>
        <v>#DIV/0!</v>
      </c>
      <c r="AL49" s="178" t="e">
        <f t="shared" si="71"/>
        <v>#DIV/0!</v>
      </c>
      <c r="AM49" s="179" t="e">
        <f t="shared" si="41"/>
        <v>#DIV/0!</v>
      </c>
      <c r="AN49" s="179" t="e">
        <f t="shared" si="72"/>
        <v>#DIV/0!</v>
      </c>
      <c r="AO49" s="180" t="e">
        <f t="shared" si="42"/>
        <v>#DIV/0!</v>
      </c>
      <c r="AP49" s="179" t="e">
        <f t="shared" si="73"/>
        <v>#DIV/0!</v>
      </c>
      <c r="AQ49" s="181">
        <f t="shared" si="43"/>
        <v>0</v>
      </c>
    </row>
    <row r="50" spans="1:43" x14ac:dyDescent="0.2">
      <c r="A50" s="37">
        <f>IF(AND((C50-SWeRF!C$5)*(C49-SWeRF!C$5)&lt;=0,ISNUMBER(SWeRF!C50)),(B49+(SWeRF!C$5-C49)*(B50-B49)/(C50-C49)),0)</f>
        <v>0</v>
      </c>
      <c r="B50" s="103">
        <f>IF(ISNUMBER(SWeRF!C50),SWeRF!C50,B49)</f>
        <v>0.01</v>
      </c>
      <c r="C50" s="35">
        <f>IF(ISNUMBER(SWeRF!D50),SWeRF!D50,C49)</f>
        <v>0</v>
      </c>
      <c r="D50" s="79">
        <f t="shared" si="44"/>
        <v>0.01</v>
      </c>
      <c r="E50" s="38">
        <f t="shared" si="45"/>
        <v>0</v>
      </c>
      <c r="F50" s="38">
        <f t="shared" si="46"/>
        <v>0</v>
      </c>
      <c r="G50" s="39">
        <f t="shared" si="47"/>
        <v>0</v>
      </c>
      <c r="H50" s="149"/>
      <c r="I50" s="26">
        <f t="shared" si="48"/>
        <v>2.9832867780352594E-2</v>
      </c>
      <c r="J50" s="79">
        <f t="shared" si="49"/>
        <v>2.9832867780352594E-2</v>
      </c>
      <c r="K50" s="36">
        <f t="shared" si="50"/>
        <v>0</v>
      </c>
      <c r="L50" s="55">
        <f t="shared" si="51"/>
        <v>0</v>
      </c>
      <c r="M50" s="56">
        <f t="shared" si="52"/>
        <v>0</v>
      </c>
      <c r="N50" s="85">
        <f t="shared" si="53"/>
        <v>0</v>
      </c>
      <c r="O50" s="6">
        <f t="shared" si="54"/>
        <v>0</v>
      </c>
      <c r="P50" s="9">
        <f t="shared" si="55"/>
        <v>0</v>
      </c>
      <c r="Q50" s="63">
        <f t="shared" si="56"/>
        <v>99.910581448888067</v>
      </c>
      <c r="R50" s="61">
        <f t="shared" si="57"/>
        <v>1</v>
      </c>
      <c r="S50" s="64">
        <f t="shared" si="58"/>
        <v>99.910581448888067</v>
      </c>
      <c r="T50" s="63">
        <f t="shared" si="59"/>
        <v>99.910581448888067</v>
      </c>
      <c r="U50" s="61">
        <f t="shared" si="37"/>
        <v>1</v>
      </c>
      <c r="V50" s="64">
        <f t="shared" si="38"/>
        <v>99.910581448888067</v>
      </c>
      <c r="X50" s="26">
        <f t="shared" si="39"/>
        <v>0</v>
      </c>
      <c r="Y50" s="79">
        <f t="shared" si="60"/>
        <v>0</v>
      </c>
      <c r="Z50" s="36">
        <f t="shared" si="61"/>
        <v>0</v>
      </c>
      <c r="AA50" s="55">
        <f t="shared" si="62"/>
        <v>0</v>
      </c>
      <c r="AB50" s="56">
        <f t="shared" si="63"/>
        <v>0</v>
      </c>
      <c r="AC50" s="85" t="e">
        <f t="shared" si="64"/>
        <v>#NUM!</v>
      </c>
      <c r="AD50" s="6" t="e">
        <f t="shared" si="65"/>
        <v>#NUM!</v>
      </c>
      <c r="AE50" s="9">
        <f t="shared" si="40"/>
        <v>0</v>
      </c>
      <c r="AF50" s="63">
        <f t="shared" si="66"/>
        <v>100</v>
      </c>
      <c r="AG50" s="61" t="e">
        <f t="shared" si="67"/>
        <v>#NUM!</v>
      </c>
      <c r="AH50" s="64" t="e">
        <f t="shared" si="68"/>
        <v>#NUM!</v>
      </c>
      <c r="AJ50" s="176" t="e">
        <f t="shared" si="69"/>
        <v>#DIV/0!</v>
      </c>
      <c r="AK50" s="177" t="e">
        <f t="shared" si="70"/>
        <v>#DIV/0!</v>
      </c>
      <c r="AL50" s="178" t="e">
        <f t="shared" si="71"/>
        <v>#DIV/0!</v>
      </c>
      <c r="AM50" s="179" t="e">
        <f t="shared" si="41"/>
        <v>#DIV/0!</v>
      </c>
      <c r="AN50" s="179" t="e">
        <f t="shared" si="72"/>
        <v>#DIV/0!</v>
      </c>
      <c r="AO50" s="180" t="e">
        <f t="shared" si="42"/>
        <v>#DIV/0!</v>
      </c>
      <c r="AP50" s="179" t="e">
        <f t="shared" si="73"/>
        <v>#DIV/0!</v>
      </c>
      <c r="AQ50" s="181">
        <f t="shared" si="43"/>
        <v>0</v>
      </c>
    </row>
    <row r="51" spans="1:43" x14ac:dyDescent="0.2">
      <c r="A51" s="37">
        <f>IF(AND((C51-SWeRF!C$5)*(C50-SWeRF!C$5)&lt;=0,ISNUMBER(SWeRF!C51)),(B50+(SWeRF!C$5-C50)*(B51-B50)/(C51-C50)),0)</f>
        <v>0</v>
      </c>
      <c r="B51" s="103">
        <f>IF(ISNUMBER(SWeRF!C51),SWeRF!C51,B50)</f>
        <v>0.01</v>
      </c>
      <c r="C51" s="35">
        <f>IF(ISNUMBER(SWeRF!D51),SWeRF!D51,C50)</f>
        <v>0</v>
      </c>
      <c r="D51" s="79">
        <f t="shared" si="44"/>
        <v>0.01</v>
      </c>
      <c r="E51" s="38">
        <f t="shared" si="45"/>
        <v>0</v>
      </c>
      <c r="F51" s="38">
        <f t="shared" si="46"/>
        <v>0</v>
      </c>
      <c r="G51" s="39">
        <f t="shared" si="47"/>
        <v>0</v>
      </c>
      <c r="H51" s="149"/>
      <c r="I51" s="26">
        <f t="shared" si="48"/>
        <v>2.9832867780352594E-2</v>
      </c>
      <c r="J51" s="79">
        <f t="shared" si="49"/>
        <v>2.9832867780352594E-2</v>
      </c>
      <c r="K51" s="36">
        <f t="shared" si="50"/>
        <v>0</v>
      </c>
      <c r="L51" s="55">
        <f t="shared" si="51"/>
        <v>0</v>
      </c>
      <c r="M51" s="56">
        <f t="shared" si="52"/>
        <v>0</v>
      </c>
      <c r="N51" s="85">
        <f t="shared" si="53"/>
        <v>0</v>
      </c>
      <c r="O51" s="6">
        <f t="shared" si="54"/>
        <v>0</v>
      </c>
      <c r="P51" s="9">
        <f t="shared" si="55"/>
        <v>0</v>
      </c>
      <c r="Q51" s="63">
        <f t="shared" si="56"/>
        <v>99.910581448888067</v>
      </c>
      <c r="R51" s="61">
        <f t="shared" si="57"/>
        <v>1</v>
      </c>
      <c r="S51" s="64">
        <f t="shared" si="58"/>
        <v>99.910581448888067</v>
      </c>
      <c r="T51" s="63">
        <f t="shared" si="59"/>
        <v>99.910581448888067</v>
      </c>
      <c r="U51" s="61">
        <f t="shared" si="37"/>
        <v>1</v>
      </c>
      <c r="V51" s="64">
        <f t="shared" si="38"/>
        <v>99.910581448888067</v>
      </c>
      <c r="X51" s="26">
        <f t="shared" si="39"/>
        <v>0</v>
      </c>
      <c r="Y51" s="79">
        <f t="shared" si="60"/>
        <v>0</v>
      </c>
      <c r="Z51" s="36">
        <f t="shared" si="61"/>
        <v>0</v>
      </c>
      <c r="AA51" s="55">
        <f t="shared" si="62"/>
        <v>0</v>
      </c>
      <c r="AB51" s="56">
        <f t="shared" si="63"/>
        <v>0</v>
      </c>
      <c r="AC51" s="85" t="e">
        <f t="shared" si="64"/>
        <v>#NUM!</v>
      </c>
      <c r="AD51" s="6" t="e">
        <f t="shared" si="65"/>
        <v>#NUM!</v>
      </c>
      <c r="AE51" s="9">
        <f t="shared" si="40"/>
        <v>0</v>
      </c>
      <c r="AF51" s="63">
        <f t="shared" si="66"/>
        <v>100</v>
      </c>
      <c r="AG51" s="61" t="e">
        <f t="shared" si="67"/>
        <v>#NUM!</v>
      </c>
      <c r="AH51" s="64" t="e">
        <f t="shared" si="68"/>
        <v>#NUM!</v>
      </c>
      <c r="AJ51" s="176" t="e">
        <f t="shared" si="69"/>
        <v>#DIV/0!</v>
      </c>
      <c r="AK51" s="177" t="e">
        <f t="shared" si="70"/>
        <v>#DIV/0!</v>
      </c>
      <c r="AL51" s="178" t="e">
        <f t="shared" si="71"/>
        <v>#DIV/0!</v>
      </c>
      <c r="AM51" s="179" t="e">
        <f t="shared" si="41"/>
        <v>#DIV/0!</v>
      </c>
      <c r="AN51" s="179" t="e">
        <f t="shared" si="72"/>
        <v>#DIV/0!</v>
      </c>
      <c r="AO51" s="180" t="e">
        <f t="shared" si="42"/>
        <v>#DIV/0!</v>
      </c>
      <c r="AP51" s="179" t="e">
        <f t="shared" si="73"/>
        <v>#DIV/0!</v>
      </c>
      <c r="AQ51" s="181">
        <f t="shared" si="43"/>
        <v>0</v>
      </c>
    </row>
    <row r="52" spans="1:43" x14ac:dyDescent="0.2">
      <c r="A52" s="37">
        <f>IF(AND((C52-SWeRF!C$5)*(C51-SWeRF!C$5)&lt;=0,ISNUMBER(SWeRF!C52)),(B51+(SWeRF!C$5-C51)*(B52-B51)/(C52-C51)),0)</f>
        <v>0</v>
      </c>
      <c r="B52" s="103">
        <f>IF(ISNUMBER(SWeRF!C52),SWeRF!C52,B51)</f>
        <v>0.01</v>
      </c>
      <c r="C52" s="35">
        <f>IF(ISNUMBER(SWeRF!D52),SWeRF!D52,C51)</f>
        <v>0</v>
      </c>
      <c r="D52" s="79">
        <f t="shared" si="44"/>
        <v>0.01</v>
      </c>
      <c r="E52" s="38">
        <f t="shared" si="45"/>
        <v>0</v>
      </c>
      <c r="F52" s="38">
        <f t="shared" si="46"/>
        <v>0</v>
      </c>
      <c r="G52" s="39">
        <f t="shared" si="47"/>
        <v>0</v>
      </c>
      <c r="H52" s="149"/>
      <c r="I52" s="26">
        <f t="shared" si="48"/>
        <v>2.9832867780352594E-2</v>
      </c>
      <c r="J52" s="79">
        <f t="shared" si="49"/>
        <v>2.9832867780352594E-2</v>
      </c>
      <c r="K52" s="36">
        <f t="shared" si="50"/>
        <v>0</v>
      </c>
      <c r="L52" s="55">
        <f t="shared" si="51"/>
        <v>0</v>
      </c>
      <c r="M52" s="56">
        <f t="shared" si="52"/>
        <v>0</v>
      </c>
      <c r="N52" s="85">
        <f t="shared" si="53"/>
        <v>0</v>
      </c>
      <c r="O52" s="6">
        <f t="shared" si="54"/>
        <v>0</v>
      </c>
      <c r="P52" s="9">
        <f t="shared" si="55"/>
        <v>0</v>
      </c>
      <c r="Q52" s="63">
        <f t="shared" si="56"/>
        <v>99.910581448888067</v>
      </c>
      <c r="R52" s="61">
        <f t="shared" si="57"/>
        <v>1</v>
      </c>
      <c r="S52" s="64">
        <f t="shared" si="58"/>
        <v>99.910581448888067</v>
      </c>
      <c r="T52" s="63">
        <f t="shared" si="59"/>
        <v>99.910581448888067</v>
      </c>
      <c r="U52" s="61">
        <f t="shared" si="37"/>
        <v>1</v>
      </c>
      <c r="V52" s="64">
        <f t="shared" si="38"/>
        <v>99.910581448888067</v>
      </c>
      <c r="X52" s="26">
        <f t="shared" si="39"/>
        <v>0</v>
      </c>
      <c r="Y52" s="79">
        <f t="shared" si="60"/>
        <v>0</v>
      </c>
      <c r="Z52" s="36">
        <f t="shared" si="61"/>
        <v>0</v>
      </c>
      <c r="AA52" s="55">
        <f t="shared" si="62"/>
        <v>0</v>
      </c>
      <c r="AB52" s="56">
        <f t="shared" si="63"/>
        <v>0</v>
      </c>
      <c r="AC52" s="85" t="e">
        <f t="shared" si="64"/>
        <v>#NUM!</v>
      </c>
      <c r="AD52" s="6" t="e">
        <f t="shared" si="65"/>
        <v>#NUM!</v>
      </c>
      <c r="AE52" s="9">
        <f t="shared" si="40"/>
        <v>0</v>
      </c>
      <c r="AF52" s="63">
        <f t="shared" si="66"/>
        <v>100</v>
      </c>
      <c r="AG52" s="61" t="e">
        <f t="shared" si="67"/>
        <v>#NUM!</v>
      </c>
      <c r="AH52" s="64" t="e">
        <f t="shared" si="68"/>
        <v>#NUM!</v>
      </c>
      <c r="AJ52" s="176" t="e">
        <f t="shared" si="69"/>
        <v>#DIV/0!</v>
      </c>
      <c r="AK52" s="177" t="e">
        <f t="shared" si="70"/>
        <v>#DIV/0!</v>
      </c>
      <c r="AL52" s="178" t="e">
        <f t="shared" si="71"/>
        <v>#DIV/0!</v>
      </c>
      <c r="AM52" s="179" t="e">
        <f t="shared" si="41"/>
        <v>#DIV/0!</v>
      </c>
      <c r="AN52" s="179" t="e">
        <f t="shared" si="72"/>
        <v>#DIV/0!</v>
      </c>
      <c r="AO52" s="180" t="e">
        <f t="shared" si="42"/>
        <v>#DIV/0!</v>
      </c>
      <c r="AP52" s="179" t="e">
        <f t="shared" si="73"/>
        <v>#DIV/0!</v>
      </c>
      <c r="AQ52" s="181">
        <f t="shared" si="43"/>
        <v>0</v>
      </c>
    </row>
    <row r="53" spans="1:43" x14ac:dyDescent="0.2">
      <c r="A53" s="37">
        <f>IF(AND((C53-SWeRF!C$5)*(C52-SWeRF!C$5)&lt;=0,ISNUMBER(SWeRF!C53)),(B52+(SWeRF!C$5-C52)*(B53-B52)/(C53-C52)),0)</f>
        <v>0</v>
      </c>
      <c r="B53" s="103">
        <f>IF(ISNUMBER(SWeRF!C53),SWeRF!C53,B52)</f>
        <v>0.01</v>
      </c>
      <c r="C53" s="35">
        <f>IF(ISNUMBER(SWeRF!D53),SWeRF!D53,C52)</f>
        <v>0</v>
      </c>
      <c r="D53" s="79">
        <f t="shared" si="44"/>
        <v>0.01</v>
      </c>
      <c r="E53" s="38">
        <f t="shared" si="45"/>
        <v>0</v>
      </c>
      <c r="F53" s="38">
        <f t="shared" si="46"/>
        <v>0</v>
      </c>
      <c r="G53" s="39">
        <f t="shared" si="47"/>
        <v>0</v>
      </c>
      <c r="H53" s="149"/>
      <c r="I53" s="26">
        <f t="shared" si="48"/>
        <v>2.9832867780352594E-2</v>
      </c>
      <c r="J53" s="79">
        <f t="shared" si="49"/>
        <v>2.9832867780352594E-2</v>
      </c>
      <c r="K53" s="36">
        <f t="shared" si="50"/>
        <v>0</v>
      </c>
      <c r="L53" s="55">
        <f t="shared" si="51"/>
        <v>0</v>
      </c>
      <c r="M53" s="56">
        <f t="shared" si="52"/>
        <v>0</v>
      </c>
      <c r="N53" s="85">
        <f t="shared" si="53"/>
        <v>0</v>
      </c>
      <c r="O53" s="6">
        <f t="shared" si="54"/>
        <v>0</v>
      </c>
      <c r="P53" s="9">
        <f t="shared" si="55"/>
        <v>0</v>
      </c>
      <c r="Q53" s="63">
        <f t="shared" si="56"/>
        <v>99.910581448888067</v>
      </c>
      <c r="R53" s="61">
        <f t="shared" si="57"/>
        <v>1</v>
      </c>
      <c r="S53" s="64">
        <f t="shared" si="58"/>
        <v>99.910581448888067</v>
      </c>
      <c r="T53" s="63">
        <f t="shared" si="59"/>
        <v>99.910581448888067</v>
      </c>
      <c r="U53" s="61">
        <f t="shared" si="37"/>
        <v>1</v>
      </c>
      <c r="V53" s="64">
        <f t="shared" si="38"/>
        <v>99.910581448888067</v>
      </c>
      <c r="X53" s="26">
        <f t="shared" si="39"/>
        <v>0</v>
      </c>
      <c r="Y53" s="79">
        <f t="shared" si="60"/>
        <v>0</v>
      </c>
      <c r="Z53" s="36">
        <f t="shared" si="61"/>
        <v>0</v>
      </c>
      <c r="AA53" s="55">
        <f t="shared" si="62"/>
        <v>0</v>
      </c>
      <c r="AB53" s="56">
        <f t="shared" si="63"/>
        <v>0</v>
      </c>
      <c r="AC53" s="85" t="e">
        <f t="shared" si="64"/>
        <v>#NUM!</v>
      </c>
      <c r="AD53" s="6" t="e">
        <f t="shared" si="65"/>
        <v>#NUM!</v>
      </c>
      <c r="AE53" s="9">
        <f t="shared" si="40"/>
        <v>0</v>
      </c>
      <c r="AF53" s="63">
        <f t="shared" si="66"/>
        <v>100</v>
      </c>
      <c r="AG53" s="61" t="e">
        <f t="shared" si="67"/>
        <v>#NUM!</v>
      </c>
      <c r="AH53" s="64" t="e">
        <f t="shared" si="68"/>
        <v>#NUM!</v>
      </c>
      <c r="AJ53" s="176" t="e">
        <f t="shared" si="69"/>
        <v>#DIV/0!</v>
      </c>
      <c r="AK53" s="177" t="e">
        <f t="shared" si="70"/>
        <v>#DIV/0!</v>
      </c>
      <c r="AL53" s="178" t="e">
        <f t="shared" si="71"/>
        <v>#DIV/0!</v>
      </c>
      <c r="AM53" s="179" t="e">
        <f t="shared" si="41"/>
        <v>#DIV/0!</v>
      </c>
      <c r="AN53" s="179" t="e">
        <f t="shared" si="72"/>
        <v>#DIV/0!</v>
      </c>
      <c r="AO53" s="180" t="e">
        <f t="shared" si="42"/>
        <v>#DIV/0!</v>
      </c>
      <c r="AP53" s="179" t="e">
        <f t="shared" si="73"/>
        <v>#DIV/0!</v>
      </c>
      <c r="AQ53" s="181">
        <f t="shared" si="43"/>
        <v>0</v>
      </c>
    </row>
    <row r="54" spans="1:43" x14ac:dyDescent="0.2">
      <c r="A54" s="37">
        <f>IF(AND((C54-SWeRF!C$5)*(C53-SWeRF!C$5)&lt;=0,ISNUMBER(SWeRF!C54)),(B53+(SWeRF!C$5-C53)*(B54-B53)/(C54-C53)),0)</f>
        <v>0</v>
      </c>
      <c r="B54" s="103">
        <f>IF(ISNUMBER(SWeRF!C54),SWeRF!C54,B53)</f>
        <v>0.01</v>
      </c>
      <c r="C54" s="35">
        <f>IF(ISNUMBER(SWeRF!D54),SWeRF!D54,C53)</f>
        <v>0</v>
      </c>
      <c r="D54" s="79">
        <f t="shared" si="44"/>
        <v>0.01</v>
      </c>
      <c r="E54" s="38">
        <f t="shared" si="45"/>
        <v>0</v>
      </c>
      <c r="F54" s="38">
        <f t="shared" si="46"/>
        <v>0</v>
      </c>
      <c r="G54" s="39">
        <f t="shared" si="47"/>
        <v>0</v>
      </c>
      <c r="H54" s="149"/>
      <c r="I54" s="26">
        <f t="shared" si="48"/>
        <v>2.9832867780352594E-2</v>
      </c>
      <c r="J54" s="79">
        <f t="shared" si="49"/>
        <v>2.9832867780352594E-2</v>
      </c>
      <c r="K54" s="36">
        <f t="shared" si="50"/>
        <v>0</v>
      </c>
      <c r="L54" s="55">
        <f t="shared" si="51"/>
        <v>0</v>
      </c>
      <c r="M54" s="56">
        <f t="shared" si="52"/>
        <v>0</v>
      </c>
      <c r="N54" s="85">
        <f t="shared" si="53"/>
        <v>0</v>
      </c>
      <c r="O54" s="6">
        <f t="shared" si="54"/>
        <v>0</v>
      </c>
      <c r="P54" s="9">
        <f t="shared" si="55"/>
        <v>0</v>
      </c>
      <c r="Q54" s="63">
        <f t="shared" si="56"/>
        <v>99.910581448888067</v>
      </c>
      <c r="R54" s="61">
        <f t="shared" si="57"/>
        <v>1</v>
      </c>
      <c r="S54" s="64">
        <f t="shared" si="58"/>
        <v>99.910581448888067</v>
      </c>
      <c r="T54" s="63">
        <f t="shared" si="59"/>
        <v>99.910581448888067</v>
      </c>
      <c r="U54" s="61">
        <f t="shared" si="37"/>
        <v>1</v>
      </c>
      <c r="V54" s="64">
        <f t="shared" si="38"/>
        <v>99.910581448888067</v>
      </c>
      <c r="X54" s="26">
        <f t="shared" si="39"/>
        <v>0</v>
      </c>
      <c r="Y54" s="79">
        <f t="shared" si="60"/>
        <v>0</v>
      </c>
      <c r="Z54" s="36">
        <f t="shared" si="61"/>
        <v>0</v>
      </c>
      <c r="AA54" s="55">
        <f t="shared" si="62"/>
        <v>0</v>
      </c>
      <c r="AB54" s="56">
        <f t="shared" si="63"/>
        <v>0</v>
      </c>
      <c r="AC54" s="85" t="e">
        <f t="shared" si="64"/>
        <v>#NUM!</v>
      </c>
      <c r="AD54" s="6" t="e">
        <f t="shared" si="65"/>
        <v>#NUM!</v>
      </c>
      <c r="AE54" s="9">
        <f t="shared" si="40"/>
        <v>0</v>
      </c>
      <c r="AF54" s="63">
        <f t="shared" si="66"/>
        <v>100</v>
      </c>
      <c r="AG54" s="61" t="e">
        <f t="shared" si="67"/>
        <v>#NUM!</v>
      </c>
      <c r="AH54" s="64" t="e">
        <f t="shared" si="68"/>
        <v>#NUM!</v>
      </c>
      <c r="AJ54" s="176" t="e">
        <f t="shared" si="69"/>
        <v>#DIV/0!</v>
      </c>
      <c r="AK54" s="177" t="e">
        <f t="shared" si="70"/>
        <v>#DIV/0!</v>
      </c>
      <c r="AL54" s="178" t="e">
        <f t="shared" si="71"/>
        <v>#DIV/0!</v>
      </c>
      <c r="AM54" s="179" t="e">
        <f t="shared" si="41"/>
        <v>#DIV/0!</v>
      </c>
      <c r="AN54" s="179" t="e">
        <f t="shared" si="72"/>
        <v>#DIV/0!</v>
      </c>
      <c r="AO54" s="180" t="e">
        <f t="shared" si="42"/>
        <v>#DIV/0!</v>
      </c>
      <c r="AP54" s="179" t="e">
        <f t="shared" si="73"/>
        <v>#DIV/0!</v>
      </c>
      <c r="AQ54" s="181">
        <f t="shared" si="43"/>
        <v>0</v>
      </c>
    </row>
    <row r="55" spans="1:43" x14ac:dyDescent="0.2">
      <c r="A55" s="37">
        <f>IF(AND((C55-SWeRF!C$5)*(C54-SWeRF!C$5)&lt;=0,ISNUMBER(SWeRF!C55)),(B54+(SWeRF!C$5-C54)*(B55-B54)/(C55-C54)),0)</f>
        <v>0</v>
      </c>
      <c r="B55" s="103">
        <f>IF(ISNUMBER(SWeRF!C55),SWeRF!C55,B54)</f>
        <v>0.01</v>
      </c>
      <c r="C55" s="35">
        <f>IF(ISNUMBER(SWeRF!D55),SWeRF!D55,C54)</f>
        <v>0</v>
      </c>
      <c r="D55" s="79">
        <f t="shared" si="44"/>
        <v>0.01</v>
      </c>
      <c r="E55" s="38">
        <f t="shared" si="45"/>
        <v>0</v>
      </c>
      <c r="F55" s="38">
        <f t="shared" si="46"/>
        <v>0</v>
      </c>
      <c r="G55" s="39">
        <f t="shared" si="47"/>
        <v>0</v>
      </c>
      <c r="H55" s="149"/>
      <c r="I55" s="26">
        <f t="shared" si="48"/>
        <v>2.9832867780352594E-2</v>
      </c>
      <c r="J55" s="79">
        <f t="shared" si="49"/>
        <v>2.9832867780352594E-2</v>
      </c>
      <c r="K55" s="36">
        <f t="shared" si="50"/>
        <v>0</v>
      </c>
      <c r="L55" s="55">
        <f t="shared" si="51"/>
        <v>0</v>
      </c>
      <c r="M55" s="56">
        <f t="shared" si="52"/>
        <v>0</v>
      </c>
      <c r="N55" s="85">
        <f t="shared" si="53"/>
        <v>0</v>
      </c>
      <c r="O55" s="6">
        <f t="shared" si="54"/>
        <v>0</v>
      </c>
      <c r="P55" s="9">
        <f t="shared" si="55"/>
        <v>0</v>
      </c>
      <c r="Q55" s="63">
        <f t="shared" si="56"/>
        <v>99.910581448888067</v>
      </c>
      <c r="R55" s="61">
        <f t="shared" si="57"/>
        <v>1</v>
      </c>
      <c r="S55" s="64">
        <f t="shared" si="58"/>
        <v>99.910581448888067</v>
      </c>
      <c r="T55" s="63">
        <f t="shared" si="59"/>
        <v>99.910581448888067</v>
      </c>
      <c r="U55" s="61">
        <f t="shared" si="37"/>
        <v>1</v>
      </c>
      <c r="V55" s="64">
        <f t="shared" si="38"/>
        <v>99.910581448888067</v>
      </c>
      <c r="X55" s="26">
        <f t="shared" si="39"/>
        <v>0</v>
      </c>
      <c r="Y55" s="79">
        <f t="shared" si="60"/>
        <v>0</v>
      </c>
      <c r="Z55" s="36">
        <f t="shared" si="61"/>
        <v>0</v>
      </c>
      <c r="AA55" s="55">
        <f t="shared" si="62"/>
        <v>0</v>
      </c>
      <c r="AB55" s="56">
        <f t="shared" si="63"/>
        <v>0</v>
      </c>
      <c r="AC55" s="85" t="e">
        <f t="shared" si="64"/>
        <v>#NUM!</v>
      </c>
      <c r="AD55" s="6" t="e">
        <f t="shared" si="65"/>
        <v>#NUM!</v>
      </c>
      <c r="AE55" s="9">
        <f t="shared" si="40"/>
        <v>0</v>
      </c>
      <c r="AF55" s="63">
        <f t="shared" si="66"/>
        <v>100</v>
      </c>
      <c r="AG55" s="61" t="e">
        <f t="shared" si="67"/>
        <v>#NUM!</v>
      </c>
      <c r="AH55" s="64" t="e">
        <f t="shared" si="68"/>
        <v>#NUM!</v>
      </c>
      <c r="AJ55" s="176" t="e">
        <f t="shared" si="69"/>
        <v>#DIV/0!</v>
      </c>
      <c r="AK55" s="177" t="e">
        <f t="shared" si="70"/>
        <v>#DIV/0!</v>
      </c>
      <c r="AL55" s="178" t="e">
        <f t="shared" si="71"/>
        <v>#DIV/0!</v>
      </c>
      <c r="AM55" s="179" t="e">
        <f t="shared" si="41"/>
        <v>#DIV/0!</v>
      </c>
      <c r="AN55" s="179" t="e">
        <f t="shared" si="72"/>
        <v>#DIV/0!</v>
      </c>
      <c r="AO55" s="180" t="e">
        <f t="shared" si="42"/>
        <v>#DIV/0!</v>
      </c>
      <c r="AP55" s="179" t="e">
        <f t="shared" si="73"/>
        <v>#DIV/0!</v>
      </c>
      <c r="AQ55" s="181">
        <f t="shared" si="43"/>
        <v>0</v>
      </c>
    </row>
    <row r="56" spans="1:43" x14ac:dyDescent="0.2">
      <c r="A56" s="37">
        <f>IF(AND((C56-SWeRF!C$5)*(C55-SWeRF!C$5)&lt;=0,ISNUMBER(SWeRF!C56)),(B55+(SWeRF!C$5-C55)*(B56-B55)/(C56-C55)),0)</f>
        <v>0</v>
      </c>
      <c r="B56" s="103">
        <f>IF(ISNUMBER(SWeRF!C56),SWeRF!C56,B55)</f>
        <v>0.01</v>
      </c>
      <c r="C56" s="35">
        <f>IF(ISNUMBER(SWeRF!D56),SWeRF!D56,C55)</f>
        <v>0</v>
      </c>
      <c r="D56" s="79">
        <f t="shared" si="44"/>
        <v>0.01</v>
      </c>
      <c r="E56" s="38">
        <f t="shared" si="45"/>
        <v>0</v>
      </c>
      <c r="F56" s="38">
        <f t="shared" si="46"/>
        <v>0</v>
      </c>
      <c r="G56" s="39">
        <f t="shared" si="47"/>
        <v>0</v>
      </c>
      <c r="H56" s="149"/>
      <c r="I56" s="26">
        <f t="shared" si="48"/>
        <v>2.9832867780352594E-2</v>
      </c>
      <c r="J56" s="79">
        <f t="shared" si="49"/>
        <v>2.9832867780352594E-2</v>
      </c>
      <c r="K56" s="36">
        <f t="shared" si="50"/>
        <v>0</v>
      </c>
      <c r="L56" s="55">
        <f t="shared" si="51"/>
        <v>0</v>
      </c>
      <c r="M56" s="56">
        <f t="shared" si="52"/>
        <v>0</v>
      </c>
      <c r="N56" s="85">
        <f t="shared" si="53"/>
        <v>0</v>
      </c>
      <c r="O56" s="6">
        <f t="shared" si="54"/>
        <v>0</v>
      </c>
      <c r="P56" s="9">
        <f t="shared" si="55"/>
        <v>0</v>
      </c>
      <c r="Q56" s="63">
        <f t="shared" si="56"/>
        <v>99.910581448888067</v>
      </c>
      <c r="R56" s="61">
        <f t="shared" si="57"/>
        <v>1</v>
      </c>
      <c r="S56" s="64">
        <f t="shared" si="58"/>
        <v>99.910581448888067</v>
      </c>
      <c r="T56" s="63">
        <f t="shared" si="59"/>
        <v>99.910581448888067</v>
      </c>
      <c r="U56" s="61">
        <f t="shared" si="37"/>
        <v>1</v>
      </c>
      <c r="V56" s="64">
        <f t="shared" si="38"/>
        <v>99.910581448888067</v>
      </c>
      <c r="X56" s="26">
        <f t="shared" si="39"/>
        <v>0</v>
      </c>
      <c r="Y56" s="79">
        <f t="shared" si="60"/>
        <v>0</v>
      </c>
      <c r="Z56" s="36">
        <f t="shared" si="61"/>
        <v>0</v>
      </c>
      <c r="AA56" s="55">
        <f t="shared" si="62"/>
        <v>0</v>
      </c>
      <c r="AB56" s="56">
        <f t="shared" si="63"/>
        <v>0</v>
      </c>
      <c r="AC56" s="85" t="e">
        <f t="shared" si="64"/>
        <v>#NUM!</v>
      </c>
      <c r="AD56" s="6" t="e">
        <f t="shared" si="65"/>
        <v>#NUM!</v>
      </c>
      <c r="AE56" s="9">
        <f t="shared" si="40"/>
        <v>0</v>
      </c>
      <c r="AF56" s="63">
        <f t="shared" si="66"/>
        <v>100</v>
      </c>
      <c r="AG56" s="61" t="e">
        <f t="shared" si="67"/>
        <v>#NUM!</v>
      </c>
      <c r="AH56" s="64" t="e">
        <f t="shared" si="68"/>
        <v>#NUM!</v>
      </c>
      <c r="AJ56" s="176" t="e">
        <f t="shared" si="69"/>
        <v>#DIV/0!</v>
      </c>
      <c r="AK56" s="177" t="e">
        <f t="shared" si="70"/>
        <v>#DIV/0!</v>
      </c>
      <c r="AL56" s="178" t="e">
        <f t="shared" si="71"/>
        <v>#DIV/0!</v>
      </c>
      <c r="AM56" s="179" t="e">
        <f t="shared" si="41"/>
        <v>#DIV/0!</v>
      </c>
      <c r="AN56" s="179" t="e">
        <f t="shared" si="72"/>
        <v>#DIV/0!</v>
      </c>
      <c r="AO56" s="180" t="e">
        <f t="shared" si="42"/>
        <v>#DIV/0!</v>
      </c>
      <c r="AP56" s="179" t="e">
        <f t="shared" si="73"/>
        <v>#DIV/0!</v>
      </c>
      <c r="AQ56" s="181">
        <f t="shared" si="43"/>
        <v>0</v>
      </c>
    </row>
    <row r="57" spans="1:43" x14ac:dyDescent="0.2">
      <c r="A57" s="37">
        <f>IF(AND((C57-SWeRF!C$5)*(C56-SWeRF!C$5)&lt;=0,ISNUMBER(SWeRF!C57)),(B56+(SWeRF!C$5-C56)*(B57-B56)/(C57-C56)),0)</f>
        <v>0</v>
      </c>
      <c r="B57" s="103">
        <f>IF(ISNUMBER(SWeRF!C57),SWeRF!C57,B56)</f>
        <v>0.01</v>
      </c>
      <c r="C57" s="35">
        <f>IF(ISNUMBER(SWeRF!D57),SWeRF!D57,C56)</f>
        <v>0</v>
      </c>
      <c r="D57" s="79">
        <f t="shared" si="44"/>
        <v>0.01</v>
      </c>
      <c r="E57" s="38">
        <f t="shared" si="45"/>
        <v>0</v>
      </c>
      <c r="F57" s="38">
        <f t="shared" si="46"/>
        <v>0</v>
      </c>
      <c r="G57" s="39">
        <f t="shared" si="47"/>
        <v>0</v>
      </c>
      <c r="H57" s="149"/>
      <c r="I57" s="26">
        <f t="shared" si="48"/>
        <v>2.9832867780352594E-2</v>
      </c>
      <c r="J57" s="79">
        <f t="shared" si="49"/>
        <v>2.9832867780352594E-2</v>
      </c>
      <c r="K57" s="36">
        <f t="shared" si="50"/>
        <v>0</v>
      </c>
      <c r="L57" s="55">
        <f t="shared" si="51"/>
        <v>0</v>
      </c>
      <c r="M57" s="56">
        <f t="shared" si="52"/>
        <v>0</v>
      </c>
      <c r="N57" s="85">
        <f t="shared" si="53"/>
        <v>0</v>
      </c>
      <c r="O57" s="6">
        <f t="shared" si="54"/>
        <v>0</v>
      </c>
      <c r="P57" s="9">
        <f t="shared" si="55"/>
        <v>0</v>
      </c>
      <c r="Q57" s="63">
        <f t="shared" si="56"/>
        <v>99.910581448888067</v>
      </c>
      <c r="R57" s="61">
        <f t="shared" si="57"/>
        <v>1</v>
      </c>
      <c r="S57" s="64">
        <f t="shared" si="58"/>
        <v>99.910581448888067</v>
      </c>
      <c r="T57" s="63">
        <f t="shared" si="59"/>
        <v>99.910581448888067</v>
      </c>
      <c r="U57" s="61">
        <f t="shared" si="37"/>
        <v>1</v>
      </c>
      <c r="V57" s="64">
        <f t="shared" si="38"/>
        <v>99.910581448888067</v>
      </c>
      <c r="X57" s="26">
        <f t="shared" si="39"/>
        <v>0</v>
      </c>
      <c r="Y57" s="79">
        <f t="shared" si="60"/>
        <v>0</v>
      </c>
      <c r="Z57" s="36">
        <f t="shared" si="61"/>
        <v>0</v>
      </c>
      <c r="AA57" s="55">
        <f t="shared" si="62"/>
        <v>0</v>
      </c>
      <c r="AB57" s="56">
        <f t="shared" si="63"/>
        <v>0</v>
      </c>
      <c r="AC57" s="85" t="e">
        <f t="shared" si="64"/>
        <v>#NUM!</v>
      </c>
      <c r="AD57" s="6" t="e">
        <f t="shared" si="65"/>
        <v>#NUM!</v>
      </c>
      <c r="AE57" s="9">
        <f t="shared" si="40"/>
        <v>0</v>
      </c>
      <c r="AF57" s="63">
        <f t="shared" si="66"/>
        <v>100</v>
      </c>
      <c r="AG57" s="61" t="e">
        <f t="shared" si="67"/>
        <v>#NUM!</v>
      </c>
      <c r="AH57" s="64" t="e">
        <f t="shared" si="68"/>
        <v>#NUM!</v>
      </c>
      <c r="AJ57" s="176" t="e">
        <f t="shared" si="69"/>
        <v>#DIV/0!</v>
      </c>
      <c r="AK57" s="177" t="e">
        <f t="shared" si="70"/>
        <v>#DIV/0!</v>
      </c>
      <c r="AL57" s="178" t="e">
        <f t="shared" si="71"/>
        <v>#DIV/0!</v>
      </c>
      <c r="AM57" s="179" t="e">
        <f t="shared" si="41"/>
        <v>#DIV/0!</v>
      </c>
      <c r="AN57" s="179" t="e">
        <f t="shared" si="72"/>
        <v>#DIV/0!</v>
      </c>
      <c r="AO57" s="180" t="e">
        <f t="shared" si="42"/>
        <v>#DIV/0!</v>
      </c>
      <c r="AP57" s="179" t="e">
        <f t="shared" si="73"/>
        <v>#DIV/0!</v>
      </c>
      <c r="AQ57" s="181">
        <f t="shared" si="43"/>
        <v>0</v>
      </c>
    </row>
    <row r="58" spans="1:43" x14ac:dyDescent="0.2">
      <c r="A58" s="37">
        <f>IF(AND((C58-SWeRF!C$5)*(C57-SWeRF!C$5)&lt;=0,ISNUMBER(SWeRF!C58)),(B57+(SWeRF!C$5-C57)*(B58-B57)/(C58-C57)),0)</f>
        <v>0</v>
      </c>
      <c r="B58" s="103">
        <f>IF(ISNUMBER(SWeRF!C58),SWeRF!C58,B57)</f>
        <v>0.01</v>
      </c>
      <c r="C58" s="35">
        <f>IF(ISNUMBER(SWeRF!D58),SWeRF!D58,C57)</f>
        <v>0</v>
      </c>
      <c r="D58" s="79">
        <f t="shared" si="44"/>
        <v>0.01</v>
      </c>
      <c r="E58" s="38">
        <f t="shared" si="45"/>
        <v>0</v>
      </c>
      <c r="F58" s="38">
        <f t="shared" si="46"/>
        <v>0</v>
      </c>
      <c r="G58" s="39">
        <f t="shared" si="47"/>
        <v>0</v>
      </c>
      <c r="H58" s="149"/>
      <c r="I58" s="26">
        <f t="shared" si="48"/>
        <v>2.9832867780352594E-2</v>
      </c>
      <c r="J58" s="79">
        <f t="shared" si="49"/>
        <v>2.9832867780352594E-2</v>
      </c>
      <c r="K58" s="36">
        <f t="shared" si="50"/>
        <v>0</v>
      </c>
      <c r="L58" s="55">
        <f t="shared" si="51"/>
        <v>0</v>
      </c>
      <c r="M58" s="56">
        <f t="shared" si="52"/>
        <v>0</v>
      </c>
      <c r="N58" s="85">
        <f t="shared" si="53"/>
        <v>0</v>
      </c>
      <c r="O58" s="6">
        <f t="shared" si="54"/>
        <v>0</v>
      </c>
      <c r="P58" s="9">
        <f t="shared" si="55"/>
        <v>0</v>
      </c>
      <c r="Q58" s="63">
        <f t="shared" si="56"/>
        <v>99.910581448888067</v>
      </c>
      <c r="R58" s="61">
        <f t="shared" si="57"/>
        <v>1</v>
      </c>
      <c r="S58" s="64">
        <f t="shared" si="58"/>
        <v>99.910581448888067</v>
      </c>
      <c r="T58" s="63">
        <f t="shared" si="59"/>
        <v>99.910581448888067</v>
      </c>
      <c r="U58" s="61">
        <f t="shared" si="37"/>
        <v>1</v>
      </c>
      <c r="V58" s="64">
        <f t="shared" si="38"/>
        <v>99.910581448888067</v>
      </c>
      <c r="X58" s="26">
        <f t="shared" si="39"/>
        <v>0</v>
      </c>
      <c r="Y58" s="79">
        <f t="shared" si="60"/>
        <v>0</v>
      </c>
      <c r="Z58" s="36">
        <f t="shared" si="61"/>
        <v>0</v>
      </c>
      <c r="AA58" s="55">
        <f t="shared" si="62"/>
        <v>0</v>
      </c>
      <c r="AB58" s="56">
        <f t="shared" si="63"/>
        <v>0</v>
      </c>
      <c r="AC58" s="85" t="e">
        <f t="shared" si="64"/>
        <v>#NUM!</v>
      </c>
      <c r="AD58" s="6" t="e">
        <f t="shared" si="65"/>
        <v>#NUM!</v>
      </c>
      <c r="AE58" s="9">
        <f t="shared" si="40"/>
        <v>0</v>
      </c>
      <c r="AF58" s="63">
        <f t="shared" si="66"/>
        <v>100</v>
      </c>
      <c r="AG58" s="61" t="e">
        <f t="shared" si="67"/>
        <v>#NUM!</v>
      </c>
      <c r="AH58" s="64" t="e">
        <f t="shared" si="68"/>
        <v>#NUM!</v>
      </c>
      <c r="AJ58" s="176" t="e">
        <f t="shared" si="69"/>
        <v>#DIV/0!</v>
      </c>
      <c r="AK58" s="177" t="e">
        <f t="shared" si="70"/>
        <v>#DIV/0!</v>
      </c>
      <c r="AL58" s="178" t="e">
        <f t="shared" si="71"/>
        <v>#DIV/0!</v>
      </c>
      <c r="AM58" s="179" t="e">
        <f t="shared" si="41"/>
        <v>#DIV/0!</v>
      </c>
      <c r="AN58" s="179" t="e">
        <f t="shared" si="72"/>
        <v>#DIV/0!</v>
      </c>
      <c r="AO58" s="180" t="e">
        <f t="shared" si="42"/>
        <v>#DIV/0!</v>
      </c>
      <c r="AP58" s="179" t="e">
        <f t="shared" si="73"/>
        <v>#DIV/0!</v>
      </c>
      <c r="AQ58" s="181">
        <f t="shared" si="43"/>
        <v>0</v>
      </c>
    </row>
    <row r="59" spans="1:43" x14ac:dyDescent="0.2">
      <c r="A59" s="37">
        <f>IF(AND((C59-SWeRF!C$5)*(C58-SWeRF!C$5)&lt;=0,ISNUMBER(SWeRF!C59)),(B58+(SWeRF!C$5-C58)*(B59-B58)/(C59-C58)),0)</f>
        <v>0</v>
      </c>
      <c r="B59" s="103">
        <f>IF(ISNUMBER(SWeRF!C59),SWeRF!C59,B58)</f>
        <v>0.01</v>
      </c>
      <c r="C59" s="35">
        <f>IF(ISNUMBER(SWeRF!D59),SWeRF!D59,C58)</f>
        <v>0</v>
      </c>
      <c r="D59" s="79">
        <f t="shared" si="44"/>
        <v>0.01</v>
      </c>
      <c r="E59" s="38">
        <f t="shared" si="45"/>
        <v>0</v>
      </c>
      <c r="F59" s="38">
        <f t="shared" si="46"/>
        <v>0</v>
      </c>
      <c r="G59" s="39">
        <f t="shared" si="47"/>
        <v>0</v>
      </c>
      <c r="H59" s="149"/>
      <c r="I59" s="26">
        <f t="shared" si="48"/>
        <v>2.9832867780352594E-2</v>
      </c>
      <c r="J59" s="79">
        <f t="shared" si="49"/>
        <v>2.9832867780352594E-2</v>
      </c>
      <c r="K59" s="36">
        <f t="shared" si="50"/>
        <v>0</v>
      </c>
      <c r="L59" s="55">
        <f t="shared" si="51"/>
        <v>0</v>
      </c>
      <c r="M59" s="56">
        <f t="shared" si="52"/>
        <v>0</v>
      </c>
      <c r="N59" s="85">
        <f t="shared" si="53"/>
        <v>0</v>
      </c>
      <c r="O59" s="6">
        <f t="shared" si="54"/>
        <v>0</v>
      </c>
      <c r="P59" s="9">
        <f t="shared" si="55"/>
        <v>0</v>
      </c>
      <c r="Q59" s="63">
        <f t="shared" si="56"/>
        <v>99.910581448888067</v>
      </c>
      <c r="R59" s="61">
        <f t="shared" si="57"/>
        <v>1</v>
      </c>
      <c r="S59" s="64">
        <f t="shared" si="58"/>
        <v>99.910581448888067</v>
      </c>
      <c r="T59" s="63">
        <f t="shared" si="59"/>
        <v>99.910581448888067</v>
      </c>
      <c r="U59" s="61">
        <f t="shared" si="37"/>
        <v>1</v>
      </c>
      <c r="V59" s="64">
        <f t="shared" si="38"/>
        <v>99.910581448888067</v>
      </c>
      <c r="X59" s="26">
        <f t="shared" si="39"/>
        <v>0</v>
      </c>
      <c r="Y59" s="79">
        <f t="shared" si="60"/>
        <v>0</v>
      </c>
      <c r="Z59" s="36">
        <f t="shared" si="61"/>
        <v>0</v>
      </c>
      <c r="AA59" s="55">
        <f t="shared" si="62"/>
        <v>0</v>
      </c>
      <c r="AB59" s="56">
        <f t="shared" si="63"/>
        <v>0</v>
      </c>
      <c r="AC59" s="85" t="e">
        <f t="shared" si="64"/>
        <v>#NUM!</v>
      </c>
      <c r="AD59" s="6" t="e">
        <f t="shared" si="65"/>
        <v>#NUM!</v>
      </c>
      <c r="AE59" s="9">
        <f t="shared" si="40"/>
        <v>0</v>
      </c>
      <c r="AF59" s="63">
        <f t="shared" si="66"/>
        <v>100</v>
      </c>
      <c r="AG59" s="61" t="e">
        <f t="shared" si="67"/>
        <v>#NUM!</v>
      </c>
      <c r="AH59" s="64" t="e">
        <f t="shared" si="68"/>
        <v>#NUM!</v>
      </c>
      <c r="AJ59" s="176" t="e">
        <f t="shared" si="69"/>
        <v>#DIV/0!</v>
      </c>
      <c r="AK59" s="177" t="e">
        <f t="shared" si="70"/>
        <v>#DIV/0!</v>
      </c>
      <c r="AL59" s="178" t="e">
        <f t="shared" si="71"/>
        <v>#DIV/0!</v>
      </c>
      <c r="AM59" s="179" t="e">
        <f t="shared" si="41"/>
        <v>#DIV/0!</v>
      </c>
      <c r="AN59" s="179" t="e">
        <f t="shared" si="72"/>
        <v>#DIV/0!</v>
      </c>
      <c r="AO59" s="180" t="e">
        <f t="shared" si="42"/>
        <v>#DIV/0!</v>
      </c>
      <c r="AP59" s="179" t="e">
        <f t="shared" si="73"/>
        <v>#DIV/0!</v>
      </c>
      <c r="AQ59" s="181">
        <f t="shared" si="43"/>
        <v>0</v>
      </c>
    </row>
    <row r="60" spans="1:43" x14ac:dyDescent="0.2">
      <c r="A60" s="37">
        <f>IF(AND((C60-SWeRF!C$5)*(C59-SWeRF!C$5)&lt;=0,ISNUMBER(SWeRF!C60)),(B59+(SWeRF!C$5-C59)*(B60-B59)/(C60-C59)),0)</f>
        <v>0</v>
      </c>
      <c r="B60" s="103">
        <f>IF(ISNUMBER(SWeRF!C60),SWeRF!C60,B59)</f>
        <v>0.01</v>
      </c>
      <c r="C60" s="35">
        <f>IF(ISNUMBER(SWeRF!D60),SWeRF!D60,C59)</f>
        <v>0</v>
      </c>
      <c r="D60" s="79">
        <f t="shared" si="44"/>
        <v>0.01</v>
      </c>
      <c r="E60" s="38">
        <f t="shared" si="45"/>
        <v>0</v>
      </c>
      <c r="F60" s="38">
        <f t="shared" si="46"/>
        <v>0</v>
      </c>
      <c r="G60" s="39">
        <f t="shared" si="47"/>
        <v>0</v>
      </c>
      <c r="H60" s="149"/>
      <c r="I60" s="26">
        <f t="shared" si="48"/>
        <v>2.9832867780352594E-2</v>
      </c>
      <c r="J60" s="79">
        <f t="shared" si="49"/>
        <v>2.9832867780352594E-2</v>
      </c>
      <c r="K60" s="36">
        <f t="shared" si="50"/>
        <v>0</v>
      </c>
      <c r="L60" s="55">
        <f t="shared" si="51"/>
        <v>0</v>
      </c>
      <c r="M60" s="56">
        <f t="shared" si="52"/>
        <v>0</v>
      </c>
      <c r="N60" s="85">
        <f t="shared" si="53"/>
        <v>0</v>
      </c>
      <c r="O60" s="6">
        <f t="shared" si="54"/>
        <v>0</v>
      </c>
      <c r="P60" s="9">
        <f t="shared" si="55"/>
        <v>0</v>
      </c>
      <c r="Q60" s="63">
        <f t="shared" si="56"/>
        <v>99.910581448888067</v>
      </c>
      <c r="R60" s="61">
        <f t="shared" si="57"/>
        <v>1</v>
      </c>
      <c r="S60" s="64">
        <f t="shared" si="58"/>
        <v>99.910581448888067</v>
      </c>
      <c r="T60" s="63">
        <f t="shared" si="59"/>
        <v>99.910581448888067</v>
      </c>
      <c r="U60" s="61">
        <f t="shared" si="37"/>
        <v>1</v>
      </c>
      <c r="V60" s="64">
        <f t="shared" si="38"/>
        <v>99.910581448888067</v>
      </c>
      <c r="X60" s="26">
        <f t="shared" si="39"/>
        <v>0</v>
      </c>
      <c r="Y60" s="79">
        <f t="shared" si="60"/>
        <v>0</v>
      </c>
      <c r="Z60" s="36">
        <f t="shared" si="61"/>
        <v>0</v>
      </c>
      <c r="AA60" s="55">
        <f t="shared" si="62"/>
        <v>0</v>
      </c>
      <c r="AB60" s="56">
        <f t="shared" si="63"/>
        <v>0</v>
      </c>
      <c r="AC60" s="85" t="e">
        <f t="shared" si="64"/>
        <v>#NUM!</v>
      </c>
      <c r="AD60" s="6" t="e">
        <f t="shared" si="65"/>
        <v>#NUM!</v>
      </c>
      <c r="AE60" s="9">
        <f t="shared" si="40"/>
        <v>0</v>
      </c>
      <c r="AF60" s="63">
        <f t="shared" si="66"/>
        <v>100</v>
      </c>
      <c r="AG60" s="61" t="e">
        <f t="shared" si="67"/>
        <v>#NUM!</v>
      </c>
      <c r="AH60" s="64" t="e">
        <f t="shared" si="68"/>
        <v>#NUM!</v>
      </c>
      <c r="AJ60" s="176" t="e">
        <f t="shared" si="69"/>
        <v>#DIV/0!</v>
      </c>
      <c r="AK60" s="177" t="e">
        <f t="shared" si="70"/>
        <v>#DIV/0!</v>
      </c>
      <c r="AL60" s="178" t="e">
        <f t="shared" si="71"/>
        <v>#DIV/0!</v>
      </c>
      <c r="AM60" s="179" t="e">
        <f t="shared" si="41"/>
        <v>#DIV/0!</v>
      </c>
      <c r="AN60" s="179" t="e">
        <f t="shared" si="72"/>
        <v>#DIV/0!</v>
      </c>
      <c r="AO60" s="180" t="e">
        <f t="shared" si="42"/>
        <v>#DIV/0!</v>
      </c>
      <c r="AP60" s="179" t="e">
        <f t="shared" si="73"/>
        <v>#DIV/0!</v>
      </c>
      <c r="AQ60" s="181">
        <f t="shared" si="43"/>
        <v>0</v>
      </c>
    </row>
    <row r="61" spans="1:43" x14ac:dyDescent="0.2">
      <c r="A61" s="37">
        <f>IF(AND((C61-SWeRF!C$5)*(C60-SWeRF!C$5)&lt;=0,ISNUMBER(SWeRF!C61)),(B60+(SWeRF!C$5-C60)*(B61-B60)/(C61-C60)),0)</f>
        <v>0</v>
      </c>
      <c r="B61" s="103">
        <f>IF(ISNUMBER(SWeRF!C61),SWeRF!C61,B60)</f>
        <v>0.01</v>
      </c>
      <c r="C61" s="35">
        <f>IF(ISNUMBER(SWeRF!D61),SWeRF!D61,C60)</f>
        <v>0</v>
      </c>
      <c r="D61" s="79">
        <f t="shared" si="44"/>
        <v>0.01</v>
      </c>
      <c r="E61" s="38">
        <f t="shared" si="45"/>
        <v>0</v>
      </c>
      <c r="F61" s="38">
        <f t="shared" si="46"/>
        <v>0</v>
      </c>
      <c r="G61" s="39">
        <f t="shared" si="47"/>
        <v>0</v>
      </c>
      <c r="H61" s="149"/>
      <c r="I61" s="26">
        <f t="shared" si="48"/>
        <v>2.9832867780352594E-2</v>
      </c>
      <c r="J61" s="79">
        <f t="shared" si="49"/>
        <v>2.9832867780352594E-2</v>
      </c>
      <c r="K61" s="36">
        <f t="shared" si="50"/>
        <v>0</v>
      </c>
      <c r="L61" s="55">
        <f t="shared" si="51"/>
        <v>0</v>
      </c>
      <c r="M61" s="56">
        <f t="shared" si="52"/>
        <v>0</v>
      </c>
      <c r="N61" s="85">
        <f t="shared" si="53"/>
        <v>0</v>
      </c>
      <c r="O61" s="6">
        <f t="shared" si="54"/>
        <v>0</v>
      </c>
      <c r="P61" s="9">
        <f t="shared" si="55"/>
        <v>0</v>
      </c>
      <c r="Q61" s="63">
        <f t="shared" si="56"/>
        <v>99.910581448888067</v>
      </c>
      <c r="R61" s="61">
        <f t="shared" si="57"/>
        <v>1</v>
      </c>
      <c r="S61" s="64">
        <f t="shared" si="58"/>
        <v>99.910581448888067</v>
      </c>
      <c r="T61" s="63">
        <f t="shared" si="59"/>
        <v>99.910581448888067</v>
      </c>
      <c r="U61" s="61">
        <f t="shared" si="37"/>
        <v>1</v>
      </c>
      <c r="V61" s="64">
        <f t="shared" si="38"/>
        <v>99.910581448888067</v>
      </c>
      <c r="X61" s="26">
        <f t="shared" si="39"/>
        <v>0</v>
      </c>
      <c r="Y61" s="79">
        <f t="shared" si="60"/>
        <v>0</v>
      </c>
      <c r="Z61" s="36">
        <f t="shared" si="61"/>
        <v>0</v>
      </c>
      <c r="AA61" s="55">
        <f t="shared" si="62"/>
        <v>0</v>
      </c>
      <c r="AB61" s="56">
        <f t="shared" si="63"/>
        <v>0</v>
      </c>
      <c r="AC61" s="85" t="e">
        <f t="shared" si="64"/>
        <v>#NUM!</v>
      </c>
      <c r="AD61" s="6" t="e">
        <f t="shared" si="65"/>
        <v>#NUM!</v>
      </c>
      <c r="AE61" s="9">
        <f t="shared" si="40"/>
        <v>0</v>
      </c>
      <c r="AF61" s="63">
        <f t="shared" si="66"/>
        <v>100</v>
      </c>
      <c r="AG61" s="61" t="e">
        <f t="shared" si="67"/>
        <v>#NUM!</v>
      </c>
      <c r="AH61" s="64" t="e">
        <f t="shared" si="68"/>
        <v>#NUM!</v>
      </c>
      <c r="AJ61" s="176" t="e">
        <f t="shared" si="69"/>
        <v>#DIV/0!</v>
      </c>
      <c r="AK61" s="177" t="e">
        <f t="shared" si="70"/>
        <v>#DIV/0!</v>
      </c>
      <c r="AL61" s="178" t="e">
        <f t="shared" si="71"/>
        <v>#DIV/0!</v>
      </c>
      <c r="AM61" s="179" t="e">
        <f t="shared" si="41"/>
        <v>#DIV/0!</v>
      </c>
      <c r="AN61" s="179" t="e">
        <f t="shared" si="72"/>
        <v>#DIV/0!</v>
      </c>
      <c r="AO61" s="180" t="e">
        <f t="shared" si="42"/>
        <v>#DIV/0!</v>
      </c>
      <c r="AP61" s="179" t="e">
        <f t="shared" si="73"/>
        <v>#DIV/0!</v>
      </c>
      <c r="AQ61" s="181">
        <f t="shared" si="43"/>
        <v>0</v>
      </c>
    </row>
    <row r="62" spans="1:43" x14ac:dyDescent="0.2">
      <c r="A62" s="37">
        <f>IF(AND((C62-SWeRF!C$5)*(C61-SWeRF!C$5)&lt;=0,ISNUMBER(SWeRF!C62)),(B61+(SWeRF!C$5-C61)*(B62-B61)/(C62-C61)),0)</f>
        <v>0</v>
      </c>
      <c r="B62" s="103">
        <f>IF(ISNUMBER(SWeRF!C62),SWeRF!C62,B61)</f>
        <v>0.01</v>
      </c>
      <c r="C62" s="35">
        <f>IF(ISNUMBER(SWeRF!D62),SWeRF!D62,C61)</f>
        <v>0</v>
      </c>
      <c r="D62" s="79">
        <f t="shared" si="44"/>
        <v>0.01</v>
      </c>
      <c r="E62" s="38">
        <f t="shared" si="45"/>
        <v>0</v>
      </c>
      <c r="F62" s="38">
        <f t="shared" si="46"/>
        <v>0</v>
      </c>
      <c r="G62" s="39">
        <f t="shared" si="47"/>
        <v>0</v>
      </c>
      <c r="H62" s="149"/>
      <c r="I62" s="26">
        <f t="shared" si="48"/>
        <v>2.9832867780352594E-2</v>
      </c>
      <c r="J62" s="79">
        <f t="shared" si="49"/>
        <v>2.9832867780352594E-2</v>
      </c>
      <c r="K62" s="36">
        <f t="shared" si="50"/>
        <v>0</v>
      </c>
      <c r="L62" s="55">
        <f t="shared" si="51"/>
        <v>0</v>
      </c>
      <c r="M62" s="56">
        <f t="shared" si="52"/>
        <v>0</v>
      </c>
      <c r="N62" s="85">
        <f t="shared" si="53"/>
        <v>0</v>
      </c>
      <c r="O62" s="6">
        <f t="shared" si="54"/>
        <v>0</v>
      </c>
      <c r="P62" s="9">
        <f t="shared" si="55"/>
        <v>0</v>
      </c>
      <c r="Q62" s="63">
        <f t="shared" si="56"/>
        <v>99.910581448888067</v>
      </c>
      <c r="R62" s="61">
        <f t="shared" si="57"/>
        <v>1</v>
      </c>
      <c r="S62" s="64">
        <f t="shared" si="58"/>
        <v>99.910581448888067</v>
      </c>
      <c r="T62" s="63">
        <f t="shared" si="59"/>
        <v>99.910581448888067</v>
      </c>
      <c r="U62" s="61">
        <f t="shared" si="37"/>
        <v>1</v>
      </c>
      <c r="V62" s="64">
        <f t="shared" si="38"/>
        <v>99.910581448888067</v>
      </c>
      <c r="X62" s="26">
        <f t="shared" si="39"/>
        <v>0</v>
      </c>
      <c r="Y62" s="79">
        <f t="shared" si="60"/>
        <v>0</v>
      </c>
      <c r="Z62" s="36">
        <f t="shared" si="61"/>
        <v>0</v>
      </c>
      <c r="AA62" s="55">
        <f t="shared" si="62"/>
        <v>0</v>
      </c>
      <c r="AB62" s="56">
        <f t="shared" si="63"/>
        <v>0</v>
      </c>
      <c r="AC62" s="85" t="e">
        <f t="shared" si="64"/>
        <v>#NUM!</v>
      </c>
      <c r="AD62" s="6" t="e">
        <f t="shared" si="65"/>
        <v>#NUM!</v>
      </c>
      <c r="AE62" s="9">
        <f t="shared" si="40"/>
        <v>0</v>
      </c>
      <c r="AF62" s="63">
        <f t="shared" si="66"/>
        <v>100</v>
      </c>
      <c r="AG62" s="61" t="e">
        <f t="shared" si="67"/>
        <v>#NUM!</v>
      </c>
      <c r="AH62" s="64" t="e">
        <f t="shared" si="68"/>
        <v>#NUM!</v>
      </c>
      <c r="AJ62" s="176" t="e">
        <f t="shared" si="69"/>
        <v>#DIV/0!</v>
      </c>
      <c r="AK62" s="177" t="e">
        <f t="shared" si="70"/>
        <v>#DIV/0!</v>
      </c>
      <c r="AL62" s="178" t="e">
        <f t="shared" si="71"/>
        <v>#DIV/0!</v>
      </c>
      <c r="AM62" s="179" t="e">
        <f t="shared" si="41"/>
        <v>#DIV/0!</v>
      </c>
      <c r="AN62" s="179" t="e">
        <f t="shared" si="72"/>
        <v>#DIV/0!</v>
      </c>
      <c r="AO62" s="180" t="e">
        <f t="shared" si="42"/>
        <v>#DIV/0!</v>
      </c>
      <c r="AP62" s="179" t="e">
        <f t="shared" si="73"/>
        <v>#DIV/0!</v>
      </c>
      <c r="AQ62" s="181">
        <f t="shared" si="43"/>
        <v>0</v>
      </c>
    </row>
    <row r="63" spans="1:43" x14ac:dyDescent="0.2">
      <c r="A63" s="37">
        <f>IF(AND((C63-SWeRF!C$5)*(C62-SWeRF!C$5)&lt;=0,ISNUMBER(SWeRF!C63)),(B62+(SWeRF!C$5-C62)*(B63-B62)/(C63-C62)),0)</f>
        <v>0</v>
      </c>
      <c r="B63" s="103">
        <f>IF(ISNUMBER(SWeRF!C63),SWeRF!C63,B62)</f>
        <v>0.01</v>
      </c>
      <c r="C63" s="35">
        <f>IF(ISNUMBER(SWeRF!D63),SWeRF!D63,C62)</f>
        <v>0</v>
      </c>
      <c r="D63" s="79">
        <f t="shared" si="44"/>
        <v>0.01</v>
      </c>
      <c r="E63" s="38">
        <f t="shared" si="45"/>
        <v>0</v>
      </c>
      <c r="F63" s="38">
        <f t="shared" si="46"/>
        <v>0</v>
      </c>
      <c r="G63" s="39">
        <f t="shared" si="47"/>
        <v>0</v>
      </c>
      <c r="H63" s="149"/>
      <c r="I63" s="26">
        <f t="shared" si="48"/>
        <v>2.9832867780352594E-2</v>
      </c>
      <c r="J63" s="79">
        <f t="shared" si="49"/>
        <v>2.9832867780352594E-2</v>
      </c>
      <c r="K63" s="36">
        <f t="shared" si="50"/>
        <v>0</v>
      </c>
      <c r="L63" s="55">
        <f t="shared" si="51"/>
        <v>0</v>
      </c>
      <c r="M63" s="56">
        <f t="shared" si="52"/>
        <v>0</v>
      </c>
      <c r="N63" s="85">
        <f t="shared" si="53"/>
        <v>0</v>
      </c>
      <c r="O63" s="6">
        <f t="shared" si="54"/>
        <v>0</v>
      </c>
      <c r="P63" s="9">
        <f t="shared" si="55"/>
        <v>0</v>
      </c>
      <c r="Q63" s="63">
        <f t="shared" si="56"/>
        <v>99.910581448888067</v>
      </c>
      <c r="R63" s="61">
        <f t="shared" si="57"/>
        <v>1</v>
      </c>
      <c r="S63" s="64">
        <f t="shared" si="58"/>
        <v>99.910581448888067</v>
      </c>
      <c r="T63" s="63">
        <f t="shared" si="59"/>
        <v>99.910581448888067</v>
      </c>
      <c r="U63" s="61">
        <f t="shared" si="37"/>
        <v>1</v>
      </c>
      <c r="V63" s="64">
        <f t="shared" si="38"/>
        <v>99.910581448888067</v>
      </c>
      <c r="X63" s="26">
        <f t="shared" si="39"/>
        <v>0</v>
      </c>
      <c r="Y63" s="79">
        <f t="shared" si="60"/>
        <v>0</v>
      </c>
      <c r="Z63" s="36">
        <f t="shared" si="61"/>
        <v>0</v>
      </c>
      <c r="AA63" s="55">
        <f t="shared" si="62"/>
        <v>0</v>
      </c>
      <c r="AB63" s="56">
        <f t="shared" si="63"/>
        <v>0</v>
      </c>
      <c r="AC63" s="85" t="e">
        <f t="shared" si="64"/>
        <v>#NUM!</v>
      </c>
      <c r="AD63" s="6" t="e">
        <f t="shared" si="65"/>
        <v>#NUM!</v>
      </c>
      <c r="AE63" s="9">
        <f t="shared" si="40"/>
        <v>0</v>
      </c>
      <c r="AF63" s="63">
        <f t="shared" si="66"/>
        <v>100</v>
      </c>
      <c r="AG63" s="61" t="e">
        <f t="shared" si="67"/>
        <v>#NUM!</v>
      </c>
      <c r="AH63" s="64" t="e">
        <f t="shared" si="68"/>
        <v>#NUM!</v>
      </c>
      <c r="AJ63" s="176" t="e">
        <f t="shared" si="69"/>
        <v>#DIV/0!</v>
      </c>
      <c r="AK63" s="177" t="e">
        <f t="shared" si="70"/>
        <v>#DIV/0!</v>
      </c>
      <c r="AL63" s="178" t="e">
        <f t="shared" si="71"/>
        <v>#DIV/0!</v>
      </c>
      <c r="AM63" s="179" t="e">
        <f t="shared" si="41"/>
        <v>#DIV/0!</v>
      </c>
      <c r="AN63" s="179" t="e">
        <f t="shared" si="72"/>
        <v>#DIV/0!</v>
      </c>
      <c r="AO63" s="180" t="e">
        <f t="shared" si="42"/>
        <v>#DIV/0!</v>
      </c>
      <c r="AP63" s="179" t="e">
        <f t="shared" si="73"/>
        <v>#DIV/0!</v>
      </c>
      <c r="AQ63" s="181">
        <f t="shared" si="43"/>
        <v>0</v>
      </c>
    </row>
    <row r="64" spans="1:43" x14ac:dyDescent="0.2">
      <c r="A64" s="37">
        <f>IF(AND((C64-SWeRF!C$5)*(C63-SWeRF!C$5)&lt;=0,ISNUMBER(SWeRF!C64)),(B63+(SWeRF!C$5-C63)*(B64-B63)/(C64-C63)),0)</f>
        <v>0</v>
      </c>
      <c r="B64" s="103">
        <f>IF(ISNUMBER(SWeRF!C64),SWeRF!C64,B63)</f>
        <v>0.01</v>
      </c>
      <c r="C64" s="35">
        <f>IF(ISNUMBER(SWeRF!D64),SWeRF!D64,C63)</f>
        <v>0</v>
      </c>
      <c r="D64" s="79">
        <f t="shared" si="44"/>
        <v>0.01</v>
      </c>
      <c r="E64" s="38">
        <f t="shared" si="45"/>
        <v>0</v>
      </c>
      <c r="F64" s="38">
        <f t="shared" si="46"/>
        <v>0</v>
      </c>
      <c r="G64" s="39">
        <f t="shared" si="47"/>
        <v>0</v>
      </c>
      <c r="H64" s="149"/>
      <c r="I64" s="26">
        <f t="shared" si="48"/>
        <v>2.9832867780352594E-2</v>
      </c>
      <c r="J64" s="79">
        <f t="shared" si="49"/>
        <v>2.9832867780352594E-2</v>
      </c>
      <c r="K64" s="36">
        <f t="shared" si="50"/>
        <v>0</v>
      </c>
      <c r="L64" s="55">
        <f t="shared" si="51"/>
        <v>0</v>
      </c>
      <c r="M64" s="56">
        <f t="shared" si="52"/>
        <v>0</v>
      </c>
      <c r="N64" s="85">
        <f t="shared" si="53"/>
        <v>0</v>
      </c>
      <c r="O64" s="6">
        <f t="shared" si="54"/>
        <v>0</v>
      </c>
      <c r="P64" s="9">
        <f t="shared" si="55"/>
        <v>0</v>
      </c>
      <c r="Q64" s="63">
        <f t="shared" si="56"/>
        <v>99.910581448888067</v>
      </c>
      <c r="R64" s="61">
        <f t="shared" si="57"/>
        <v>1</v>
      </c>
      <c r="S64" s="64">
        <f t="shared" si="58"/>
        <v>99.910581448888067</v>
      </c>
      <c r="T64" s="63">
        <f t="shared" si="59"/>
        <v>99.910581448888067</v>
      </c>
      <c r="U64" s="61">
        <f t="shared" si="37"/>
        <v>1</v>
      </c>
      <c r="V64" s="64">
        <f t="shared" si="38"/>
        <v>99.910581448888067</v>
      </c>
      <c r="X64" s="26">
        <f t="shared" si="39"/>
        <v>0</v>
      </c>
      <c r="Y64" s="79">
        <f t="shared" si="60"/>
        <v>0</v>
      </c>
      <c r="Z64" s="36">
        <f t="shared" si="61"/>
        <v>0</v>
      </c>
      <c r="AA64" s="55">
        <f t="shared" si="62"/>
        <v>0</v>
      </c>
      <c r="AB64" s="56">
        <f t="shared" si="63"/>
        <v>0</v>
      </c>
      <c r="AC64" s="85" t="e">
        <f t="shared" si="64"/>
        <v>#NUM!</v>
      </c>
      <c r="AD64" s="6" t="e">
        <f t="shared" si="65"/>
        <v>#NUM!</v>
      </c>
      <c r="AE64" s="9">
        <f t="shared" si="40"/>
        <v>0</v>
      </c>
      <c r="AF64" s="63">
        <f t="shared" si="66"/>
        <v>100</v>
      </c>
      <c r="AG64" s="61" t="e">
        <f t="shared" si="67"/>
        <v>#NUM!</v>
      </c>
      <c r="AH64" s="64" t="e">
        <f t="shared" si="68"/>
        <v>#NUM!</v>
      </c>
      <c r="AJ64" s="176" t="e">
        <f t="shared" si="69"/>
        <v>#DIV/0!</v>
      </c>
      <c r="AK64" s="177" t="e">
        <f t="shared" si="70"/>
        <v>#DIV/0!</v>
      </c>
      <c r="AL64" s="178" t="e">
        <f t="shared" si="71"/>
        <v>#DIV/0!</v>
      </c>
      <c r="AM64" s="179" t="e">
        <f t="shared" si="41"/>
        <v>#DIV/0!</v>
      </c>
      <c r="AN64" s="179" t="e">
        <f t="shared" si="72"/>
        <v>#DIV/0!</v>
      </c>
      <c r="AO64" s="180" t="e">
        <f t="shared" si="42"/>
        <v>#DIV/0!</v>
      </c>
      <c r="AP64" s="179" t="e">
        <f t="shared" si="73"/>
        <v>#DIV/0!</v>
      </c>
      <c r="AQ64" s="181">
        <f t="shared" si="43"/>
        <v>0</v>
      </c>
    </row>
    <row r="65" spans="1:43" x14ac:dyDescent="0.2">
      <c r="A65" s="37">
        <f>IF(AND((C65-SWeRF!C$5)*(C64-SWeRF!C$5)&lt;=0,ISNUMBER(SWeRF!C65)),(B64+(SWeRF!C$5-C64)*(B65-B64)/(C65-C64)),0)</f>
        <v>0</v>
      </c>
      <c r="B65" s="103">
        <f>IF(ISNUMBER(SWeRF!C65),SWeRF!C65,B64)</f>
        <v>0.01</v>
      </c>
      <c r="C65" s="35">
        <f>IF(ISNUMBER(SWeRF!D65),SWeRF!D65,C64)</f>
        <v>0</v>
      </c>
      <c r="D65" s="79">
        <f t="shared" si="44"/>
        <v>0.01</v>
      </c>
      <c r="E65" s="38">
        <f t="shared" si="45"/>
        <v>0</v>
      </c>
      <c r="F65" s="38">
        <f t="shared" si="46"/>
        <v>0</v>
      </c>
      <c r="G65" s="39">
        <f t="shared" si="47"/>
        <v>0</v>
      </c>
      <c r="H65" s="149"/>
      <c r="I65" s="26">
        <f t="shared" si="48"/>
        <v>2.9832867780352594E-2</v>
      </c>
      <c r="J65" s="79">
        <f t="shared" si="49"/>
        <v>2.9832867780352594E-2</v>
      </c>
      <c r="K65" s="36">
        <f t="shared" si="50"/>
        <v>0</v>
      </c>
      <c r="L65" s="55">
        <f t="shared" si="51"/>
        <v>0</v>
      </c>
      <c r="M65" s="56">
        <f t="shared" si="52"/>
        <v>0</v>
      </c>
      <c r="N65" s="85">
        <f t="shared" si="53"/>
        <v>0</v>
      </c>
      <c r="O65" s="6">
        <f t="shared" si="54"/>
        <v>0</v>
      </c>
      <c r="P65" s="9">
        <f t="shared" si="55"/>
        <v>0</v>
      </c>
      <c r="Q65" s="63">
        <f t="shared" si="56"/>
        <v>99.910581448888067</v>
      </c>
      <c r="R65" s="61">
        <f t="shared" si="57"/>
        <v>1</v>
      </c>
      <c r="S65" s="64">
        <f t="shared" si="58"/>
        <v>99.910581448888067</v>
      </c>
      <c r="T65" s="63">
        <f t="shared" si="59"/>
        <v>99.910581448888067</v>
      </c>
      <c r="U65" s="61">
        <f t="shared" si="37"/>
        <v>1</v>
      </c>
      <c r="V65" s="64">
        <f t="shared" si="38"/>
        <v>99.910581448888067</v>
      </c>
      <c r="X65" s="26">
        <f t="shared" si="39"/>
        <v>0</v>
      </c>
      <c r="Y65" s="79">
        <f t="shared" si="60"/>
        <v>0</v>
      </c>
      <c r="Z65" s="36">
        <f t="shared" si="61"/>
        <v>0</v>
      </c>
      <c r="AA65" s="55">
        <f t="shared" si="62"/>
        <v>0</v>
      </c>
      <c r="AB65" s="56">
        <f t="shared" si="63"/>
        <v>0</v>
      </c>
      <c r="AC65" s="85" t="e">
        <f t="shared" si="64"/>
        <v>#NUM!</v>
      </c>
      <c r="AD65" s="6" t="e">
        <f t="shared" si="65"/>
        <v>#NUM!</v>
      </c>
      <c r="AE65" s="9">
        <f t="shared" si="40"/>
        <v>0</v>
      </c>
      <c r="AF65" s="63">
        <f t="shared" si="66"/>
        <v>100</v>
      </c>
      <c r="AG65" s="61" t="e">
        <f t="shared" si="67"/>
        <v>#NUM!</v>
      </c>
      <c r="AH65" s="64" t="e">
        <f t="shared" si="68"/>
        <v>#NUM!</v>
      </c>
      <c r="AJ65" s="176" t="e">
        <f t="shared" si="69"/>
        <v>#DIV/0!</v>
      </c>
      <c r="AK65" s="177" t="e">
        <f t="shared" si="70"/>
        <v>#DIV/0!</v>
      </c>
      <c r="AL65" s="178" t="e">
        <f t="shared" si="71"/>
        <v>#DIV/0!</v>
      </c>
      <c r="AM65" s="179" t="e">
        <f t="shared" si="41"/>
        <v>#DIV/0!</v>
      </c>
      <c r="AN65" s="179" t="e">
        <f t="shared" si="72"/>
        <v>#DIV/0!</v>
      </c>
      <c r="AO65" s="180" t="e">
        <f t="shared" si="42"/>
        <v>#DIV/0!</v>
      </c>
      <c r="AP65" s="179" t="e">
        <f t="shared" si="73"/>
        <v>#DIV/0!</v>
      </c>
      <c r="AQ65" s="181">
        <f t="shared" si="43"/>
        <v>0</v>
      </c>
    </row>
    <row r="66" spans="1:43" x14ac:dyDescent="0.2">
      <c r="A66" s="37">
        <f>IF(AND((C66-SWeRF!C$5)*(C65-SWeRF!C$5)&lt;=0,ISNUMBER(SWeRF!C66)),(B65+(SWeRF!C$5-C65)*(B66-B65)/(C66-C65)),0)</f>
        <v>0</v>
      </c>
      <c r="B66" s="103">
        <f>IF(ISNUMBER(SWeRF!C66),SWeRF!C66,B65)</f>
        <v>0.01</v>
      </c>
      <c r="C66" s="35">
        <f>IF(ISNUMBER(SWeRF!D66),SWeRF!D66,C65)</f>
        <v>0</v>
      </c>
      <c r="D66" s="79">
        <f t="shared" si="44"/>
        <v>0.01</v>
      </c>
      <c r="E66" s="38">
        <f t="shared" si="45"/>
        <v>0</v>
      </c>
      <c r="F66" s="38">
        <f t="shared" si="46"/>
        <v>0</v>
      </c>
      <c r="G66" s="39">
        <f t="shared" si="47"/>
        <v>0</v>
      </c>
      <c r="H66" s="149"/>
      <c r="I66" s="26">
        <f t="shared" si="48"/>
        <v>2.9832867780352594E-2</v>
      </c>
      <c r="J66" s="79">
        <f t="shared" si="49"/>
        <v>2.9832867780352594E-2</v>
      </c>
      <c r="K66" s="36">
        <f t="shared" si="50"/>
        <v>0</v>
      </c>
      <c r="L66" s="55">
        <f t="shared" si="51"/>
        <v>0</v>
      </c>
      <c r="M66" s="56">
        <f t="shared" si="52"/>
        <v>0</v>
      </c>
      <c r="N66" s="85">
        <f t="shared" si="53"/>
        <v>0</v>
      </c>
      <c r="O66" s="6">
        <f t="shared" si="54"/>
        <v>0</v>
      </c>
      <c r="P66" s="9">
        <f t="shared" si="55"/>
        <v>0</v>
      </c>
      <c r="Q66" s="63">
        <f t="shared" si="56"/>
        <v>99.910581448888067</v>
      </c>
      <c r="R66" s="61">
        <f t="shared" si="57"/>
        <v>1</v>
      </c>
      <c r="S66" s="64">
        <f t="shared" si="58"/>
        <v>99.910581448888067</v>
      </c>
      <c r="T66" s="63">
        <f t="shared" si="59"/>
        <v>99.910581448888067</v>
      </c>
      <c r="U66" s="61">
        <f t="shared" si="37"/>
        <v>1</v>
      </c>
      <c r="V66" s="64">
        <f t="shared" si="38"/>
        <v>99.910581448888067</v>
      </c>
      <c r="X66" s="26">
        <f t="shared" si="39"/>
        <v>0</v>
      </c>
      <c r="Y66" s="79">
        <f t="shared" si="60"/>
        <v>0</v>
      </c>
      <c r="Z66" s="36">
        <f t="shared" si="61"/>
        <v>0</v>
      </c>
      <c r="AA66" s="55">
        <f t="shared" si="62"/>
        <v>0</v>
      </c>
      <c r="AB66" s="56">
        <f t="shared" si="63"/>
        <v>0</v>
      </c>
      <c r="AC66" s="85" t="e">
        <f t="shared" si="64"/>
        <v>#NUM!</v>
      </c>
      <c r="AD66" s="6" t="e">
        <f t="shared" si="65"/>
        <v>#NUM!</v>
      </c>
      <c r="AE66" s="9">
        <f t="shared" si="40"/>
        <v>0</v>
      </c>
      <c r="AF66" s="63">
        <f t="shared" si="66"/>
        <v>100</v>
      </c>
      <c r="AG66" s="61" t="e">
        <f t="shared" si="67"/>
        <v>#NUM!</v>
      </c>
      <c r="AH66" s="64" t="e">
        <f t="shared" si="68"/>
        <v>#NUM!</v>
      </c>
      <c r="AJ66" s="176" t="e">
        <f t="shared" si="69"/>
        <v>#DIV/0!</v>
      </c>
      <c r="AK66" s="177" t="e">
        <f t="shared" si="70"/>
        <v>#DIV/0!</v>
      </c>
      <c r="AL66" s="178" t="e">
        <f t="shared" si="71"/>
        <v>#DIV/0!</v>
      </c>
      <c r="AM66" s="179" t="e">
        <f t="shared" si="41"/>
        <v>#DIV/0!</v>
      </c>
      <c r="AN66" s="179" t="e">
        <f t="shared" si="72"/>
        <v>#DIV/0!</v>
      </c>
      <c r="AO66" s="180" t="e">
        <f t="shared" si="42"/>
        <v>#DIV/0!</v>
      </c>
      <c r="AP66" s="179" t="e">
        <f t="shared" si="73"/>
        <v>#DIV/0!</v>
      </c>
      <c r="AQ66" s="181">
        <f t="shared" si="43"/>
        <v>0</v>
      </c>
    </row>
    <row r="67" spans="1:43" x14ac:dyDescent="0.2">
      <c r="A67" s="37">
        <f>IF(AND((C67-SWeRF!C$5)*(C66-SWeRF!C$5)&lt;=0,ISNUMBER(SWeRF!C67)),(B66+(SWeRF!C$5-C66)*(B67-B66)/(C67-C66)),0)</f>
        <v>0</v>
      </c>
      <c r="B67" s="103">
        <f>IF(ISNUMBER(SWeRF!C67),SWeRF!C67,B66)</f>
        <v>0.01</v>
      </c>
      <c r="C67" s="35">
        <f>IF(ISNUMBER(SWeRF!D67),SWeRF!D67,C66)</f>
        <v>0</v>
      </c>
      <c r="D67" s="79">
        <f t="shared" si="44"/>
        <v>0.01</v>
      </c>
      <c r="E67" s="38">
        <f t="shared" si="45"/>
        <v>0</v>
      </c>
      <c r="F67" s="38">
        <f t="shared" si="46"/>
        <v>0</v>
      </c>
      <c r="G67" s="39">
        <f t="shared" si="47"/>
        <v>0</v>
      </c>
      <c r="H67" s="149"/>
      <c r="I67" s="26">
        <f t="shared" si="48"/>
        <v>2.9832867780352594E-2</v>
      </c>
      <c r="J67" s="79">
        <f t="shared" si="49"/>
        <v>2.9832867780352594E-2</v>
      </c>
      <c r="K67" s="36">
        <f t="shared" si="50"/>
        <v>0</v>
      </c>
      <c r="L67" s="55">
        <f t="shared" si="51"/>
        <v>0</v>
      </c>
      <c r="M67" s="56">
        <f t="shared" si="52"/>
        <v>0</v>
      </c>
      <c r="N67" s="85">
        <f t="shared" si="53"/>
        <v>0</v>
      </c>
      <c r="O67" s="6">
        <f t="shared" si="54"/>
        <v>0</v>
      </c>
      <c r="P67" s="9">
        <f t="shared" si="55"/>
        <v>0</v>
      </c>
      <c r="Q67" s="63">
        <f t="shared" si="56"/>
        <v>99.910581448888067</v>
      </c>
      <c r="R67" s="61">
        <f t="shared" si="57"/>
        <v>1</v>
      </c>
      <c r="S67" s="64">
        <f t="shared" si="58"/>
        <v>99.910581448888067</v>
      </c>
      <c r="T67" s="63">
        <f t="shared" si="59"/>
        <v>99.910581448888067</v>
      </c>
      <c r="U67" s="61">
        <f t="shared" si="37"/>
        <v>1</v>
      </c>
      <c r="V67" s="64">
        <f t="shared" si="38"/>
        <v>99.910581448888067</v>
      </c>
      <c r="X67" s="26">
        <f t="shared" si="39"/>
        <v>0</v>
      </c>
      <c r="Y67" s="79">
        <f t="shared" si="60"/>
        <v>0</v>
      </c>
      <c r="Z67" s="36">
        <f t="shared" si="61"/>
        <v>0</v>
      </c>
      <c r="AA67" s="55">
        <f t="shared" si="62"/>
        <v>0</v>
      </c>
      <c r="AB67" s="56">
        <f t="shared" si="63"/>
        <v>0</v>
      </c>
      <c r="AC67" s="85" t="e">
        <f t="shared" si="64"/>
        <v>#NUM!</v>
      </c>
      <c r="AD67" s="6" t="e">
        <f t="shared" si="65"/>
        <v>#NUM!</v>
      </c>
      <c r="AE67" s="9">
        <f t="shared" si="40"/>
        <v>0</v>
      </c>
      <c r="AF67" s="63">
        <f t="shared" si="66"/>
        <v>100</v>
      </c>
      <c r="AG67" s="61" t="e">
        <f t="shared" si="67"/>
        <v>#NUM!</v>
      </c>
      <c r="AH67" s="64" t="e">
        <f t="shared" si="68"/>
        <v>#NUM!</v>
      </c>
      <c r="AJ67" s="176" t="e">
        <f t="shared" si="69"/>
        <v>#DIV/0!</v>
      </c>
      <c r="AK67" s="177" t="e">
        <f t="shared" si="70"/>
        <v>#DIV/0!</v>
      </c>
      <c r="AL67" s="178" t="e">
        <f t="shared" si="71"/>
        <v>#DIV/0!</v>
      </c>
      <c r="AM67" s="179" t="e">
        <f t="shared" si="41"/>
        <v>#DIV/0!</v>
      </c>
      <c r="AN67" s="179" t="e">
        <f t="shared" si="72"/>
        <v>#DIV/0!</v>
      </c>
      <c r="AO67" s="180" t="e">
        <f t="shared" si="42"/>
        <v>#DIV/0!</v>
      </c>
      <c r="AP67" s="179" t="e">
        <f t="shared" si="73"/>
        <v>#DIV/0!</v>
      </c>
      <c r="AQ67" s="181">
        <f t="shared" si="43"/>
        <v>0</v>
      </c>
    </row>
    <row r="68" spans="1:43" x14ac:dyDescent="0.2">
      <c r="A68" s="37">
        <f>IF(AND((C68-SWeRF!C$5)*(C67-SWeRF!C$5)&lt;=0,ISNUMBER(SWeRF!C68)),(B67+(SWeRF!C$5-C67)*(B68-B67)/(C68-C67)),0)</f>
        <v>0</v>
      </c>
      <c r="B68" s="103">
        <f>IF(ISNUMBER(SWeRF!C68),SWeRF!C68,B67)</f>
        <v>0.01</v>
      </c>
      <c r="C68" s="35">
        <f>IF(ISNUMBER(SWeRF!D68),SWeRF!D68,C67)</f>
        <v>0</v>
      </c>
      <c r="D68" s="79">
        <f t="shared" si="44"/>
        <v>0.01</v>
      </c>
      <c r="E68" s="38">
        <f t="shared" si="45"/>
        <v>0</v>
      </c>
      <c r="F68" s="38">
        <f t="shared" si="46"/>
        <v>0</v>
      </c>
      <c r="G68" s="39">
        <f t="shared" si="47"/>
        <v>0</v>
      </c>
      <c r="H68" s="149"/>
      <c r="I68" s="26">
        <f t="shared" si="48"/>
        <v>2.9832867780352594E-2</v>
      </c>
      <c r="J68" s="79">
        <f t="shared" si="49"/>
        <v>2.9832867780352594E-2</v>
      </c>
      <c r="K68" s="36">
        <f t="shared" si="50"/>
        <v>0</v>
      </c>
      <c r="L68" s="55">
        <f t="shared" si="51"/>
        <v>0</v>
      </c>
      <c r="M68" s="56">
        <f t="shared" si="52"/>
        <v>0</v>
      </c>
      <c r="N68" s="85">
        <f t="shared" si="53"/>
        <v>0</v>
      </c>
      <c r="O68" s="6">
        <f t="shared" si="54"/>
        <v>0</v>
      </c>
      <c r="P68" s="9">
        <f t="shared" si="55"/>
        <v>0</v>
      </c>
      <c r="Q68" s="63">
        <f t="shared" si="56"/>
        <v>99.910581448888067</v>
      </c>
      <c r="R68" s="61">
        <f t="shared" si="57"/>
        <v>1</v>
      </c>
      <c r="S68" s="64">
        <f t="shared" si="58"/>
        <v>99.910581448888067</v>
      </c>
      <c r="T68" s="63">
        <f t="shared" si="59"/>
        <v>99.910581448888067</v>
      </c>
      <c r="U68" s="61">
        <f t="shared" si="37"/>
        <v>1</v>
      </c>
      <c r="V68" s="64">
        <f t="shared" si="38"/>
        <v>99.910581448888067</v>
      </c>
      <c r="X68" s="26">
        <f t="shared" si="39"/>
        <v>0</v>
      </c>
      <c r="Y68" s="79">
        <f t="shared" si="60"/>
        <v>0</v>
      </c>
      <c r="Z68" s="36">
        <f t="shared" si="61"/>
        <v>0</v>
      </c>
      <c r="AA68" s="55">
        <f t="shared" si="62"/>
        <v>0</v>
      </c>
      <c r="AB68" s="56">
        <f t="shared" si="63"/>
        <v>0</v>
      </c>
      <c r="AC68" s="85" t="e">
        <f t="shared" si="64"/>
        <v>#NUM!</v>
      </c>
      <c r="AD68" s="6" t="e">
        <f t="shared" si="65"/>
        <v>#NUM!</v>
      </c>
      <c r="AE68" s="9">
        <f t="shared" si="40"/>
        <v>0</v>
      </c>
      <c r="AF68" s="63">
        <f t="shared" si="66"/>
        <v>100</v>
      </c>
      <c r="AG68" s="61" t="e">
        <f t="shared" si="67"/>
        <v>#NUM!</v>
      </c>
      <c r="AH68" s="64" t="e">
        <f t="shared" si="68"/>
        <v>#NUM!</v>
      </c>
      <c r="AJ68" s="176" t="e">
        <f t="shared" si="69"/>
        <v>#DIV/0!</v>
      </c>
      <c r="AK68" s="177" t="e">
        <f t="shared" si="70"/>
        <v>#DIV/0!</v>
      </c>
      <c r="AL68" s="178" t="e">
        <f t="shared" si="71"/>
        <v>#DIV/0!</v>
      </c>
      <c r="AM68" s="179" t="e">
        <f t="shared" si="41"/>
        <v>#DIV/0!</v>
      </c>
      <c r="AN68" s="179" t="e">
        <f t="shared" si="72"/>
        <v>#DIV/0!</v>
      </c>
      <c r="AO68" s="180" t="e">
        <f t="shared" si="42"/>
        <v>#DIV/0!</v>
      </c>
      <c r="AP68" s="179" t="e">
        <f t="shared" si="73"/>
        <v>#DIV/0!</v>
      </c>
      <c r="AQ68" s="181">
        <f t="shared" si="43"/>
        <v>0</v>
      </c>
    </row>
    <row r="69" spans="1:43" x14ac:dyDescent="0.2">
      <c r="A69" s="37">
        <f>IF(AND((C69-SWeRF!C$5)*(C68-SWeRF!C$5)&lt;=0,ISNUMBER(SWeRF!C69)),(B68+(SWeRF!C$5-C68)*(B69-B68)/(C69-C68)),0)</f>
        <v>0</v>
      </c>
      <c r="B69" s="103">
        <f>IF(ISNUMBER(SWeRF!C69),SWeRF!C69,B68)</f>
        <v>0.01</v>
      </c>
      <c r="C69" s="35">
        <f>IF(ISNUMBER(SWeRF!D69),SWeRF!D69,C68)</f>
        <v>0</v>
      </c>
      <c r="D69" s="79">
        <f t="shared" si="44"/>
        <v>0.01</v>
      </c>
      <c r="E69" s="38">
        <f t="shared" si="45"/>
        <v>0</v>
      </c>
      <c r="F69" s="38">
        <f t="shared" si="46"/>
        <v>0</v>
      </c>
      <c r="G69" s="39">
        <f t="shared" si="47"/>
        <v>0</v>
      </c>
      <c r="H69" s="149"/>
      <c r="I69" s="26">
        <f t="shared" si="48"/>
        <v>2.9832867780352594E-2</v>
      </c>
      <c r="J69" s="79">
        <f t="shared" si="49"/>
        <v>2.9832867780352594E-2</v>
      </c>
      <c r="K69" s="36">
        <f t="shared" si="50"/>
        <v>0</v>
      </c>
      <c r="L69" s="55">
        <f t="shared" si="51"/>
        <v>0</v>
      </c>
      <c r="M69" s="56">
        <f t="shared" si="52"/>
        <v>0</v>
      </c>
      <c r="N69" s="85">
        <f t="shared" si="53"/>
        <v>0</v>
      </c>
      <c r="O69" s="6">
        <f t="shared" si="54"/>
        <v>0</v>
      </c>
      <c r="P69" s="9">
        <f t="shared" si="55"/>
        <v>0</v>
      </c>
      <c r="Q69" s="63">
        <f t="shared" si="56"/>
        <v>99.910581448888067</v>
      </c>
      <c r="R69" s="61">
        <f t="shared" si="57"/>
        <v>1</v>
      </c>
      <c r="S69" s="64">
        <f t="shared" si="58"/>
        <v>99.910581448888067</v>
      </c>
      <c r="T69" s="63">
        <f t="shared" si="59"/>
        <v>99.910581448888067</v>
      </c>
      <c r="U69" s="61">
        <f t="shared" si="37"/>
        <v>1</v>
      </c>
      <c r="V69" s="64">
        <f t="shared" si="38"/>
        <v>99.910581448888067</v>
      </c>
      <c r="X69" s="26">
        <f t="shared" si="39"/>
        <v>0</v>
      </c>
      <c r="Y69" s="79">
        <f t="shared" si="60"/>
        <v>0</v>
      </c>
      <c r="Z69" s="36">
        <f t="shared" si="61"/>
        <v>0</v>
      </c>
      <c r="AA69" s="55">
        <f t="shared" si="62"/>
        <v>0</v>
      </c>
      <c r="AB69" s="56">
        <f t="shared" si="63"/>
        <v>0</v>
      </c>
      <c r="AC69" s="85" t="e">
        <f t="shared" si="64"/>
        <v>#NUM!</v>
      </c>
      <c r="AD69" s="6" t="e">
        <f t="shared" si="65"/>
        <v>#NUM!</v>
      </c>
      <c r="AE69" s="9">
        <f t="shared" si="40"/>
        <v>0</v>
      </c>
      <c r="AF69" s="63">
        <f t="shared" si="66"/>
        <v>100</v>
      </c>
      <c r="AG69" s="61" t="e">
        <f t="shared" si="67"/>
        <v>#NUM!</v>
      </c>
      <c r="AH69" s="64" t="e">
        <f t="shared" si="68"/>
        <v>#NUM!</v>
      </c>
      <c r="AJ69" s="176" t="e">
        <f t="shared" si="69"/>
        <v>#DIV/0!</v>
      </c>
      <c r="AK69" s="177" t="e">
        <f t="shared" si="70"/>
        <v>#DIV/0!</v>
      </c>
      <c r="AL69" s="178" t="e">
        <f t="shared" si="71"/>
        <v>#DIV/0!</v>
      </c>
      <c r="AM69" s="179" t="e">
        <f t="shared" si="41"/>
        <v>#DIV/0!</v>
      </c>
      <c r="AN69" s="179" t="e">
        <f t="shared" si="72"/>
        <v>#DIV/0!</v>
      </c>
      <c r="AO69" s="180" t="e">
        <f t="shared" si="42"/>
        <v>#DIV/0!</v>
      </c>
      <c r="AP69" s="179" t="e">
        <f t="shared" si="73"/>
        <v>#DIV/0!</v>
      </c>
      <c r="AQ69" s="181">
        <f t="shared" si="43"/>
        <v>0</v>
      </c>
    </row>
    <row r="70" spans="1:43" x14ac:dyDescent="0.2">
      <c r="A70" s="37">
        <f>IF(AND((C70-SWeRF!C$5)*(C69-SWeRF!C$5)&lt;=0,ISNUMBER(SWeRF!C70)),(B69+(SWeRF!C$5-C69)*(B70-B69)/(C70-C69)),0)</f>
        <v>0</v>
      </c>
      <c r="B70" s="103">
        <f>IF(ISNUMBER(SWeRF!C70),SWeRF!C70,B69)</f>
        <v>0.01</v>
      </c>
      <c r="C70" s="35">
        <f>IF(ISNUMBER(SWeRF!D70),SWeRF!D70,C69)</f>
        <v>0</v>
      </c>
      <c r="D70" s="79">
        <f t="shared" si="44"/>
        <v>0.01</v>
      </c>
      <c r="E70" s="38">
        <f t="shared" si="45"/>
        <v>0</v>
      </c>
      <c r="F70" s="38">
        <f t="shared" si="46"/>
        <v>0</v>
      </c>
      <c r="G70" s="39">
        <f t="shared" si="47"/>
        <v>0</v>
      </c>
      <c r="H70" s="149"/>
      <c r="I70" s="26">
        <f t="shared" si="48"/>
        <v>2.9832867780352594E-2</v>
      </c>
      <c r="J70" s="79">
        <f t="shared" si="49"/>
        <v>2.9832867780352594E-2</v>
      </c>
      <c r="K70" s="36">
        <f t="shared" si="50"/>
        <v>0</v>
      </c>
      <c r="L70" s="55">
        <f t="shared" si="51"/>
        <v>0</v>
      </c>
      <c r="M70" s="56">
        <f t="shared" si="52"/>
        <v>0</v>
      </c>
      <c r="N70" s="85">
        <f t="shared" si="53"/>
        <v>0</v>
      </c>
      <c r="O70" s="6">
        <f t="shared" si="54"/>
        <v>0</v>
      </c>
      <c r="P70" s="9">
        <f t="shared" si="55"/>
        <v>0</v>
      </c>
      <c r="Q70" s="63">
        <f t="shared" si="56"/>
        <v>99.910581448888067</v>
      </c>
      <c r="R70" s="61">
        <f t="shared" si="57"/>
        <v>1</v>
      </c>
      <c r="S70" s="64">
        <f t="shared" si="58"/>
        <v>99.910581448888067</v>
      </c>
      <c r="T70" s="63">
        <f t="shared" si="59"/>
        <v>99.910581448888067</v>
      </c>
      <c r="U70" s="61">
        <f t="shared" si="37"/>
        <v>1</v>
      </c>
      <c r="V70" s="64">
        <f t="shared" si="38"/>
        <v>99.910581448888067</v>
      </c>
      <c r="X70" s="26">
        <f t="shared" si="39"/>
        <v>0</v>
      </c>
      <c r="Y70" s="79">
        <f t="shared" si="60"/>
        <v>0</v>
      </c>
      <c r="Z70" s="36">
        <f t="shared" si="61"/>
        <v>0</v>
      </c>
      <c r="AA70" s="55">
        <f t="shared" si="62"/>
        <v>0</v>
      </c>
      <c r="AB70" s="56">
        <f t="shared" si="63"/>
        <v>0</v>
      </c>
      <c r="AC70" s="85" t="e">
        <f t="shared" si="64"/>
        <v>#NUM!</v>
      </c>
      <c r="AD70" s="6" t="e">
        <f t="shared" si="65"/>
        <v>#NUM!</v>
      </c>
      <c r="AE70" s="9">
        <f t="shared" si="40"/>
        <v>0</v>
      </c>
      <c r="AF70" s="63">
        <f t="shared" si="66"/>
        <v>100</v>
      </c>
      <c r="AG70" s="61" t="e">
        <f t="shared" si="67"/>
        <v>#NUM!</v>
      </c>
      <c r="AH70" s="64" t="e">
        <f t="shared" si="68"/>
        <v>#NUM!</v>
      </c>
      <c r="AJ70" s="176" t="e">
        <f t="shared" si="69"/>
        <v>#DIV/0!</v>
      </c>
      <c r="AK70" s="177" t="e">
        <f t="shared" si="70"/>
        <v>#DIV/0!</v>
      </c>
      <c r="AL70" s="178" t="e">
        <f t="shared" si="71"/>
        <v>#DIV/0!</v>
      </c>
      <c r="AM70" s="179" t="e">
        <f t="shared" si="41"/>
        <v>#DIV/0!</v>
      </c>
      <c r="AN70" s="179" t="e">
        <f t="shared" si="72"/>
        <v>#DIV/0!</v>
      </c>
      <c r="AO70" s="180" t="e">
        <f t="shared" si="42"/>
        <v>#DIV/0!</v>
      </c>
      <c r="AP70" s="179" t="e">
        <f t="shared" si="73"/>
        <v>#DIV/0!</v>
      </c>
      <c r="AQ70" s="181">
        <f t="shared" si="43"/>
        <v>0</v>
      </c>
    </row>
    <row r="71" spans="1:43" x14ac:dyDescent="0.2">
      <c r="A71" s="37">
        <f>IF(AND((C71-SWeRF!C$5)*(C70-SWeRF!C$5)&lt;=0,ISNUMBER(SWeRF!C71)),(B70+(SWeRF!C$5-C70)*(B71-B70)/(C71-C70)),0)</f>
        <v>0</v>
      </c>
      <c r="B71" s="103">
        <f>IF(ISNUMBER(SWeRF!C71),SWeRF!C71,B70)</f>
        <v>0.01</v>
      </c>
      <c r="C71" s="35">
        <f>IF(ISNUMBER(SWeRF!D71),SWeRF!D71,C70)</f>
        <v>0</v>
      </c>
      <c r="D71" s="79">
        <f t="shared" si="44"/>
        <v>0.01</v>
      </c>
      <c r="E71" s="38">
        <f t="shared" si="45"/>
        <v>0</v>
      </c>
      <c r="F71" s="38">
        <f t="shared" si="46"/>
        <v>0</v>
      </c>
      <c r="G71" s="39">
        <f t="shared" si="47"/>
        <v>0</v>
      </c>
      <c r="H71" s="149"/>
      <c r="I71" s="26">
        <f t="shared" si="48"/>
        <v>2.9832867780352594E-2</v>
      </c>
      <c r="J71" s="79">
        <f t="shared" si="49"/>
        <v>2.9832867780352594E-2</v>
      </c>
      <c r="K71" s="36">
        <f t="shared" si="50"/>
        <v>0</v>
      </c>
      <c r="L71" s="55">
        <f t="shared" si="51"/>
        <v>0</v>
      </c>
      <c r="M71" s="56">
        <f t="shared" si="52"/>
        <v>0</v>
      </c>
      <c r="N71" s="85">
        <f t="shared" si="53"/>
        <v>0</v>
      </c>
      <c r="O71" s="6">
        <f t="shared" si="54"/>
        <v>0</v>
      </c>
      <c r="P71" s="9">
        <f t="shared" si="55"/>
        <v>0</v>
      </c>
      <c r="Q71" s="63">
        <f t="shared" si="56"/>
        <v>99.910581448888067</v>
      </c>
      <c r="R71" s="61">
        <f t="shared" si="57"/>
        <v>1</v>
      </c>
      <c r="S71" s="64">
        <f t="shared" si="58"/>
        <v>99.910581448888067</v>
      </c>
      <c r="T71" s="63">
        <f t="shared" si="59"/>
        <v>99.910581448888067</v>
      </c>
      <c r="U71" s="61">
        <f t="shared" si="37"/>
        <v>1</v>
      </c>
      <c r="V71" s="64">
        <f t="shared" si="38"/>
        <v>99.910581448888067</v>
      </c>
      <c r="X71" s="26">
        <f t="shared" si="39"/>
        <v>0</v>
      </c>
      <c r="Y71" s="79">
        <f t="shared" si="60"/>
        <v>0</v>
      </c>
      <c r="Z71" s="36">
        <f t="shared" si="61"/>
        <v>0</v>
      </c>
      <c r="AA71" s="55">
        <f t="shared" si="62"/>
        <v>0</v>
      </c>
      <c r="AB71" s="56">
        <f t="shared" si="63"/>
        <v>0</v>
      </c>
      <c r="AC71" s="85" t="e">
        <f t="shared" si="64"/>
        <v>#NUM!</v>
      </c>
      <c r="AD71" s="6" t="e">
        <f t="shared" si="65"/>
        <v>#NUM!</v>
      </c>
      <c r="AE71" s="9">
        <f t="shared" si="40"/>
        <v>0</v>
      </c>
      <c r="AF71" s="63">
        <f t="shared" si="66"/>
        <v>100</v>
      </c>
      <c r="AG71" s="61" t="e">
        <f t="shared" si="67"/>
        <v>#NUM!</v>
      </c>
      <c r="AH71" s="64" t="e">
        <f t="shared" si="68"/>
        <v>#NUM!</v>
      </c>
      <c r="AJ71" s="176" t="e">
        <f t="shared" si="69"/>
        <v>#DIV/0!</v>
      </c>
      <c r="AK71" s="177" t="e">
        <f t="shared" si="70"/>
        <v>#DIV/0!</v>
      </c>
      <c r="AL71" s="178" t="e">
        <f t="shared" si="71"/>
        <v>#DIV/0!</v>
      </c>
      <c r="AM71" s="179" t="e">
        <f t="shared" si="41"/>
        <v>#DIV/0!</v>
      </c>
      <c r="AN71" s="179" t="e">
        <f t="shared" si="72"/>
        <v>#DIV/0!</v>
      </c>
      <c r="AO71" s="180" t="e">
        <f t="shared" si="42"/>
        <v>#DIV/0!</v>
      </c>
      <c r="AP71" s="179" t="e">
        <f t="shared" si="73"/>
        <v>#DIV/0!</v>
      </c>
      <c r="AQ71" s="181">
        <f t="shared" si="43"/>
        <v>0</v>
      </c>
    </row>
    <row r="72" spans="1:43" x14ac:dyDescent="0.2">
      <c r="A72" s="37">
        <f>IF(AND((C72-SWeRF!C$5)*(C71-SWeRF!C$5)&lt;=0,ISNUMBER(SWeRF!C72)),(B71+(SWeRF!C$5-C71)*(B72-B71)/(C72-C71)),0)</f>
        <v>0</v>
      </c>
      <c r="B72" s="103">
        <f>IF(ISNUMBER(SWeRF!C72),SWeRF!C72,B71)</f>
        <v>0.01</v>
      </c>
      <c r="C72" s="35">
        <f>IF(ISNUMBER(SWeRF!D72),SWeRF!D72,C71)</f>
        <v>0</v>
      </c>
      <c r="D72" s="79">
        <f t="shared" si="44"/>
        <v>0.01</v>
      </c>
      <c r="E72" s="38">
        <f t="shared" si="45"/>
        <v>0</v>
      </c>
      <c r="F72" s="38">
        <f t="shared" si="46"/>
        <v>0</v>
      </c>
      <c r="G72" s="39">
        <f t="shared" si="47"/>
        <v>0</v>
      </c>
      <c r="H72" s="149"/>
      <c r="I72" s="26">
        <f t="shared" si="48"/>
        <v>2.9832867780352594E-2</v>
      </c>
      <c r="J72" s="79">
        <f t="shared" si="49"/>
        <v>2.9832867780352594E-2</v>
      </c>
      <c r="K72" s="36">
        <f t="shared" si="50"/>
        <v>0</v>
      </c>
      <c r="L72" s="55">
        <f t="shared" si="51"/>
        <v>0</v>
      </c>
      <c r="M72" s="56">
        <f t="shared" si="52"/>
        <v>0</v>
      </c>
      <c r="N72" s="85">
        <f t="shared" si="53"/>
        <v>0</v>
      </c>
      <c r="O72" s="6">
        <f t="shared" si="54"/>
        <v>0</v>
      </c>
      <c r="P72" s="9">
        <f t="shared" si="55"/>
        <v>0</v>
      </c>
      <c r="Q72" s="63">
        <f t="shared" si="56"/>
        <v>99.910581448888067</v>
      </c>
      <c r="R72" s="61">
        <f t="shared" si="57"/>
        <v>1</v>
      </c>
      <c r="S72" s="64">
        <f t="shared" si="58"/>
        <v>99.910581448888067</v>
      </c>
      <c r="T72" s="63">
        <f t="shared" si="59"/>
        <v>99.910581448888067</v>
      </c>
      <c r="U72" s="61">
        <f t="shared" si="37"/>
        <v>1</v>
      </c>
      <c r="V72" s="64">
        <f t="shared" si="38"/>
        <v>99.910581448888067</v>
      </c>
      <c r="X72" s="26">
        <f t="shared" si="39"/>
        <v>0</v>
      </c>
      <c r="Y72" s="79">
        <f t="shared" si="60"/>
        <v>0</v>
      </c>
      <c r="Z72" s="36">
        <f t="shared" si="61"/>
        <v>0</v>
      </c>
      <c r="AA72" s="55">
        <f t="shared" si="62"/>
        <v>0</v>
      </c>
      <c r="AB72" s="56">
        <f t="shared" si="63"/>
        <v>0</v>
      </c>
      <c r="AC72" s="85" t="e">
        <f t="shared" si="64"/>
        <v>#NUM!</v>
      </c>
      <c r="AD72" s="6" t="e">
        <f t="shared" si="65"/>
        <v>#NUM!</v>
      </c>
      <c r="AE72" s="9">
        <f t="shared" si="40"/>
        <v>0</v>
      </c>
      <c r="AF72" s="63">
        <f t="shared" si="66"/>
        <v>100</v>
      </c>
      <c r="AG72" s="61" t="e">
        <f t="shared" si="67"/>
        <v>#NUM!</v>
      </c>
      <c r="AH72" s="64" t="e">
        <f t="shared" si="68"/>
        <v>#NUM!</v>
      </c>
      <c r="AJ72" s="176" t="e">
        <f t="shared" si="69"/>
        <v>#DIV/0!</v>
      </c>
      <c r="AK72" s="177" t="e">
        <f t="shared" si="70"/>
        <v>#DIV/0!</v>
      </c>
      <c r="AL72" s="178" t="e">
        <f t="shared" si="71"/>
        <v>#DIV/0!</v>
      </c>
      <c r="AM72" s="179" t="e">
        <f t="shared" si="41"/>
        <v>#DIV/0!</v>
      </c>
      <c r="AN72" s="179" t="e">
        <f t="shared" si="72"/>
        <v>#DIV/0!</v>
      </c>
      <c r="AO72" s="180" t="e">
        <f t="shared" si="42"/>
        <v>#DIV/0!</v>
      </c>
      <c r="AP72" s="179" t="e">
        <f t="shared" si="73"/>
        <v>#DIV/0!</v>
      </c>
      <c r="AQ72" s="181">
        <f t="shared" si="43"/>
        <v>0</v>
      </c>
    </row>
    <row r="73" spans="1:43" x14ac:dyDescent="0.2">
      <c r="A73" s="37">
        <f>IF(AND((C73-SWeRF!C$5)*(C72-SWeRF!C$5)&lt;=0,ISNUMBER(SWeRF!C73)),(B72+(SWeRF!C$5-C72)*(B73-B72)/(C73-C72)),0)</f>
        <v>0</v>
      </c>
      <c r="B73" s="103">
        <f>IF(ISNUMBER(SWeRF!C73),SWeRF!C73,B72)</f>
        <v>0.01</v>
      </c>
      <c r="C73" s="35">
        <f>IF(ISNUMBER(SWeRF!D73),SWeRF!D73,C72)</f>
        <v>0</v>
      </c>
      <c r="D73" s="79">
        <f t="shared" si="44"/>
        <v>0.01</v>
      </c>
      <c r="E73" s="38">
        <f t="shared" si="45"/>
        <v>0</v>
      </c>
      <c r="F73" s="38">
        <f t="shared" si="46"/>
        <v>0</v>
      </c>
      <c r="G73" s="39">
        <f t="shared" si="47"/>
        <v>0</v>
      </c>
      <c r="H73" s="149"/>
      <c r="I73" s="26">
        <f t="shared" si="48"/>
        <v>2.9832867780352594E-2</v>
      </c>
      <c r="J73" s="79">
        <f t="shared" si="49"/>
        <v>2.9832867780352594E-2</v>
      </c>
      <c r="K73" s="36">
        <f t="shared" si="50"/>
        <v>0</v>
      </c>
      <c r="L73" s="55">
        <f t="shared" si="51"/>
        <v>0</v>
      </c>
      <c r="M73" s="56">
        <f t="shared" si="52"/>
        <v>0</v>
      </c>
      <c r="N73" s="85">
        <f t="shared" si="53"/>
        <v>0</v>
      </c>
      <c r="O73" s="6">
        <f t="shared" si="54"/>
        <v>0</v>
      </c>
      <c r="P73" s="9">
        <f t="shared" si="55"/>
        <v>0</v>
      </c>
      <c r="Q73" s="63">
        <f t="shared" si="56"/>
        <v>99.910581448888067</v>
      </c>
      <c r="R73" s="61">
        <f t="shared" si="57"/>
        <v>1</v>
      </c>
      <c r="S73" s="64">
        <f t="shared" si="58"/>
        <v>99.910581448888067</v>
      </c>
      <c r="T73" s="63">
        <f t="shared" si="59"/>
        <v>99.910581448888067</v>
      </c>
      <c r="U73" s="61">
        <f t="shared" ref="U73:U104" si="74">1-LOGNORMDIST(I73,LN(M),LN(S))</f>
        <v>1</v>
      </c>
      <c r="V73" s="64">
        <f t="shared" ref="V73:V104" si="75">U73*T73</f>
        <v>99.910581448888067</v>
      </c>
      <c r="X73" s="26">
        <f t="shared" ref="X73:X104" si="76">B73*SQRT(Y$3/1000)</f>
        <v>0</v>
      </c>
      <c r="Y73" s="79">
        <f t="shared" si="60"/>
        <v>0</v>
      </c>
      <c r="Z73" s="36">
        <f t="shared" si="61"/>
        <v>0</v>
      </c>
      <c r="AA73" s="55">
        <f t="shared" si="62"/>
        <v>0</v>
      </c>
      <c r="AB73" s="56">
        <f t="shared" si="63"/>
        <v>0</v>
      </c>
      <c r="AC73" s="85" t="e">
        <f t="shared" si="64"/>
        <v>#NUM!</v>
      </c>
      <c r="AD73" s="6" t="e">
        <f t="shared" si="65"/>
        <v>#NUM!</v>
      </c>
      <c r="AE73" s="9">
        <f t="shared" ref="AE73:AE104" si="77">IF(B73=B72,0,AC73/(B73-B72)*D73)</f>
        <v>0</v>
      </c>
      <c r="AF73" s="63">
        <f t="shared" si="66"/>
        <v>100</v>
      </c>
      <c r="AG73" s="61" t="e">
        <f t="shared" si="67"/>
        <v>#NUM!</v>
      </c>
      <c r="AH73" s="64" t="e">
        <f t="shared" si="68"/>
        <v>#NUM!</v>
      </c>
      <c r="AJ73" s="176" t="e">
        <f t="shared" si="69"/>
        <v>#DIV/0!</v>
      </c>
      <c r="AK73" s="177" t="e">
        <f t="shared" si="70"/>
        <v>#DIV/0!</v>
      </c>
      <c r="AL73" s="178" t="e">
        <f t="shared" si="71"/>
        <v>#DIV/0!</v>
      </c>
      <c r="AM73" s="179" t="e">
        <f t="shared" ref="AM73:AM104" si="78">E73*AL73*h/HH</f>
        <v>#DIV/0!</v>
      </c>
      <c r="AN73" s="179" t="e">
        <f t="shared" si="72"/>
        <v>#DIV/0!</v>
      </c>
      <c r="AO73" s="180" t="e">
        <f t="shared" ref="AO73:AO104" si="79">E73*AL73</f>
        <v>#DIV/0!</v>
      </c>
      <c r="AP73" s="179" t="e">
        <f t="shared" si="73"/>
        <v>#DIV/0!</v>
      </c>
      <c r="AQ73" s="181">
        <f t="shared" si="43"/>
        <v>0</v>
      </c>
    </row>
    <row r="74" spans="1:43" x14ac:dyDescent="0.2">
      <c r="A74" s="37">
        <f>IF(AND((C74-SWeRF!C$5)*(C73-SWeRF!C$5)&lt;=0,ISNUMBER(SWeRF!C74)),(B73+(SWeRF!C$5-C73)*(B74-B73)/(C74-C73)),0)</f>
        <v>0</v>
      </c>
      <c r="B74" s="103">
        <f>IF(ISNUMBER(SWeRF!C74),SWeRF!C74,B73)</f>
        <v>0.01</v>
      </c>
      <c r="C74" s="35">
        <f>IF(ISNUMBER(SWeRF!D74),SWeRF!D74,C73)</f>
        <v>0</v>
      </c>
      <c r="D74" s="79">
        <f t="shared" si="44"/>
        <v>0.01</v>
      </c>
      <c r="E74" s="38">
        <f t="shared" si="45"/>
        <v>0</v>
      </c>
      <c r="F74" s="38">
        <f t="shared" si="46"/>
        <v>0</v>
      </c>
      <c r="G74" s="39">
        <f t="shared" si="47"/>
        <v>0</v>
      </c>
      <c r="H74" s="149"/>
      <c r="I74" s="26">
        <f t="shared" si="48"/>
        <v>2.9832867780352594E-2</v>
      </c>
      <c r="J74" s="79">
        <f t="shared" si="49"/>
        <v>2.9832867780352594E-2</v>
      </c>
      <c r="K74" s="36">
        <f t="shared" si="50"/>
        <v>0</v>
      </c>
      <c r="L74" s="55">
        <f t="shared" si="51"/>
        <v>0</v>
      </c>
      <c r="M74" s="56">
        <f t="shared" si="52"/>
        <v>0</v>
      </c>
      <c r="N74" s="85">
        <f t="shared" si="53"/>
        <v>0</v>
      </c>
      <c r="O74" s="6">
        <f t="shared" si="54"/>
        <v>0</v>
      </c>
      <c r="P74" s="9">
        <f t="shared" si="55"/>
        <v>0</v>
      </c>
      <c r="Q74" s="63">
        <f t="shared" si="56"/>
        <v>99.910581448888067</v>
      </c>
      <c r="R74" s="61">
        <f t="shared" si="57"/>
        <v>1</v>
      </c>
      <c r="S74" s="64">
        <f t="shared" si="58"/>
        <v>99.910581448888067</v>
      </c>
      <c r="T74" s="63">
        <f t="shared" si="59"/>
        <v>99.910581448888067</v>
      </c>
      <c r="U74" s="61">
        <f t="shared" si="74"/>
        <v>1</v>
      </c>
      <c r="V74" s="64">
        <f t="shared" si="75"/>
        <v>99.910581448888067</v>
      </c>
      <c r="X74" s="26">
        <f t="shared" si="76"/>
        <v>0</v>
      </c>
      <c r="Y74" s="79">
        <f t="shared" si="60"/>
        <v>0</v>
      </c>
      <c r="Z74" s="36">
        <f t="shared" si="61"/>
        <v>0</v>
      </c>
      <c r="AA74" s="55">
        <f t="shared" si="62"/>
        <v>0</v>
      </c>
      <c r="AB74" s="56">
        <f t="shared" si="63"/>
        <v>0</v>
      </c>
      <c r="AC74" s="85" t="e">
        <f t="shared" si="64"/>
        <v>#NUM!</v>
      </c>
      <c r="AD74" s="6" t="e">
        <f t="shared" si="65"/>
        <v>#NUM!</v>
      </c>
      <c r="AE74" s="9">
        <f t="shared" si="77"/>
        <v>0</v>
      </c>
      <c r="AF74" s="63">
        <f t="shared" si="66"/>
        <v>100</v>
      </c>
      <c r="AG74" s="61" t="e">
        <f t="shared" si="67"/>
        <v>#NUM!</v>
      </c>
      <c r="AH74" s="64" t="e">
        <f t="shared" si="68"/>
        <v>#NUM!</v>
      </c>
      <c r="AJ74" s="176" t="e">
        <f t="shared" si="69"/>
        <v>#DIV/0!</v>
      </c>
      <c r="AK74" s="177" t="e">
        <f t="shared" si="70"/>
        <v>#DIV/0!</v>
      </c>
      <c r="AL74" s="178" t="e">
        <f t="shared" si="71"/>
        <v>#DIV/0!</v>
      </c>
      <c r="AM74" s="179" t="e">
        <f t="shared" si="78"/>
        <v>#DIV/0!</v>
      </c>
      <c r="AN74" s="179" t="e">
        <f t="shared" si="72"/>
        <v>#DIV/0!</v>
      </c>
      <c r="AO74" s="180" t="e">
        <f t="shared" si="79"/>
        <v>#DIV/0!</v>
      </c>
      <c r="AP74" s="179" t="e">
        <f t="shared" si="73"/>
        <v>#DIV/0!</v>
      </c>
      <c r="AQ74" s="181">
        <f t="shared" ref="AQ74:AQ110" si="80">IF(B74=B73,0,AO74/(B74-B73)*D74)</f>
        <v>0</v>
      </c>
    </row>
    <row r="75" spans="1:43" x14ac:dyDescent="0.2">
      <c r="A75" s="37">
        <f>IF(AND((C75-SWeRF!C$5)*(C74-SWeRF!C$5)&lt;=0,ISNUMBER(SWeRF!C75)),(B74+(SWeRF!C$5-C74)*(B75-B74)/(C75-C74)),0)</f>
        <v>0</v>
      </c>
      <c r="B75" s="103">
        <f>IF(ISNUMBER(SWeRF!C75),SWeRF!C75,B74)</f>
        <v>0.01</v>
      </c>
      <c r="C75" s="35">
        <f>IF(ISNUMBER(SWeRF!D75),SWeRF!D75,C74)</f>
        <v>0</v>
      </c>
      <c r="D75" s="79">
        <f t="shared" si="44"/>
        <v>0.01</v>
      </c>
      <c r="E75" s="38">
        <f t="shared" si="45"/>
        <v>0</v>
      </c>
      <c r="F75" s="38">
        <f t="shared" si="46"/>
        <v>0</v>
      </c>
      <c r="G75" s="39">
        <f t="shared" si="47"/>
        <v>0</v>
      </c>
      <c r="H75" s="149"/>
      <c r="I75" s="26">
        <f t="shared" si="48"/>
        <v>2.9832867780352594E-2</v>
      </c>
      <c r="J75" s="79">
        <f t="shared" si="49"/>
        <v>2.9832867780352594E-2</v>
      </c>
      <c r="K75" s="36">
        <f t="shared" si="50"/>
        <v>0</v>
      </c>
      <c r="L75" s="55">
        <f t="shared" si="51"/>
        <v>0</v>
      </c>
      <c r="M75" s="56">
        <f t="shared" si="52"/>
        <v>0</v>
      </c>
      <c r="N75" s="85">
        <f t="shared" si="53"/>
        <v>0</v>
      </c>
      <c r="O75" s="6">
        <f t="shared" si="54"/>
        <v>0</v>
      </c>
      <c r="P75" s="9">
        <f t="shared" si="55"/>
        <v>0</v>
      </c>
      <c r="Q75" s="63">
        <f t="shared" si="56"/>
        <v>99.910581448888067</v>
      </c>
      <c r="R75" s="61">
        <f t="shared" si="57"/>
        <v>1</v>
      </c>
      <c r="S75" s="64">
        <f t="shared" si="58"/>
        <v>99.910581448888067</v>
      </c>
      <c r="T75" s="63">
        <f t="shared" si="59"/>
        <v>99.910581448888067</v>
      </c>
      <c r="U75" s="61">
        <f t="shared" si="74"/>
        <v>1</v>
      </c>
      <c r="V75" s="64">
        <f t="shared" si="75"/>
        <v>99.910581448888067</v>
      </c>
      <c r="X75" s="26">
        <f t="shared" si="76"/>
        <v>0</v>
      </c>
      <c r="Y75" s="79">
        <f t="shared" si="60"/>
        <v>0</v>
      </c>
      <c r="Z75" s="36">
        <f t="shared" si="61"/>
        <v>0</v>
      </c>
      <c r="AA75" s="55">
        <f t="shared" si="62"/>
        <v>0</v>
      </c>
      <c r="AB75" s="56">
        <f t="shared" si="63"/>
        <v>0</v>
      </c>
      <c r="AC75" s="85" t="e">
        <f t="shared" si="64"/>
        <v>#NUM!</v>
      </c>
      <c r="AD75" s="6" t="e">
        <f t="shared" si="65"/>
        <v>#NUM!</v>
      </c>
      <c r="AE75" s="9">
        <f t="shared" si="77"/>
        <v>0</v>
      </c>
      <c r="AF75" s="63">
        <f t="shared" si="66"/>
        <v>100</v>
      </c>
      <c r="AG75" s="61" t="e">
        <f t="shared" si="67"/>
        <v>#NUM!</v>
      </c>
      <c r="AH75" s="64" t="e">
        <f t="shared" si="68"/>
        <v>#NUM!</v>
      </c>
      <c r="AJ75" s="176" t="e">
        <f t="shared" si="69"/>
        <v>#DIV/0!</v>
      </c>
      <c r="AK75" s="177" t="e">
        <f t="shared" si="70"/>
        <v>#DIV/0!</v>
      </c>
      <c r="AL75" s="178" t="e">
        <f t="shared" si="71"/>
        <v>#DIV/0!</v>
      </c>
      <c r="AM75" s="179" t="e">
        <f t="shared" si="78"/>
        <v>#DIV/0!</v>
      </c>
      <c r="AN75" s="179" t="e">
        <f t="shared" si="72"/>
        <v>#DIV/0!</v>
      </c>
      <c r="AO75" s="180" t="e">
        <f t="shared" si="79"/>
        <v>#DIV/0!</v>
      </c>
      <c r="AP75" s="179" t="e">
        <f t="shared" si="73"/>
        <v>#DIV/0!</v>
      </c>
      <c r="AQ75" s="181">
        <f t="shared" si="80"/>
        <v>0</v>
      </c>
    </row>
    <row r="76" spans="1:43" x14ac:dyDescent="0.2">
      <c r="A76" s="37">
        <f>IF(AND((C76-SWeRF!C$5)*(C75-SWeRF!C$5)&lt;=0,ISNUMBER(SWeRF!C76)),(B75+(SWeRF!C$5-C75)*(B76-B75)/(C76-C75)),0)</f>
        <v>0</v>
      </c>
      <c r="B76" s="103">
        <f>IF(ISNUMBER(SWeRF!C76),SWeRF!C76,B75)</f>
        <v>0.01</v>
      </c>
      <c r="C76" s="35">
        <f>IF(ISNUMBER(SWeRF!D76),SWeRF!D76,C75)</f>
        <v>0</v>
      </c>
      <c r="D76" s="79">
        <f t="shared" si="44"/>
        <v>0.01</v>
      </c>
      <c r="E76" s="38">
        <f t="shared" si="45"/>
        <v>0</v>
      </c>
      <c r="F76" s="38">
        <f t="shared" si="46"/>
        <v>0</v>
      </c>
      <c r="G76" s="39">
        <f t="shared" si="47"/>
        <v>0</v>
      </c>
      <c r="H76" s="149"/>
      <c r="I76" s="26">
        <f t="shared" si="48"/>
        <v>2.9832867780352594E-2</v>
      </c>
      <c r="J76" s="79">
        <f t="shared" si="49"/>
        <v>2.9832867780352594E-2</v>
      </c>
      <c r="K76" s="36">
        <f t="shared" si="50"/>
        <v>0</v>
      </c>
      <c r="L76" s="55">
        <f t="shared" si="51"/>
        <v>0</v>
      </c>
      <c r="M76" s="56">
        <f t="shared" si="52"/>
        <v>0</v>
      </c>
      <c r="N76" s="85">
        <f t="shared" si="53"/>
        <v>0</v>
      </c>
      <c r="O76" s="6">
        <f t="shared" si="54"/>
        <v>0</v>
      </c>
      <c r="P76" s="9">
        <f t="shared" si="55"/>
        <v>0</v>
      </c>
      <c r="Q76" s="63">
        <f t="shared" si="56"/>
        <v>99.910581448888067</v>
      </c>
      <c r="R76" s="61">
        <f t="shared" si="57"/>
        <v>1</v>
      </c>
      <c r="S76" s="64">
        <f t="shared" si="58"/>
        <v>99.910581448888067</v>
      </c>
      <c r="T76" s="63">
        <f t="shared" si="59"/>
        <v>99.910581448888067</v>
      </c>
      <c r="U76" s="61">
        <f t="shared" si="74"/>
        <v>1</v>
      </c>
      <c r="V76" s="64">
        <f t="shared" si="75"/>
        <v>99.910581448888067</v>
      </c>
      <c r="X76" s="26">
        <f t="shared" si="76"/>
        <v>0</v>
      </c>
      <c r="Y76" s="79">
        <f t="shared" si="60"/>
        <v>0</v>
      </c>
      <c r="Z76" s="36">
        <f t="shared" si="61"/>
        <v>0</v>
      </c>
      <c r="AA76" s="55">
        <f t="shared" si="62"/>
        <v>0</v>
      </c>
      <c r="AB76" s="56">
        <f t="shared" si="63"/>
        <v>0</v>
      </c>
      <c r="AC76" s="85" t="e">
        <f t="shared" si="64"/>
        <v>#NUM!</v>
      </c>
      <c r="AD76" s="6" t="e">
        <f t="shared" si="65"/>
        <v>#NUM!</v>
      </c>
      <c r="AE76" s="9">
        <f t="shared" si="77"/>
        <v>0</v>
      </c>
      <c r="AF76" s="63">
        <f t="shared" si="66"/>
        <v>100</v>
      </c>
      <c r="AG76" s="61" t="e">
        <f t="shared" si="67"/>
        <v>#NUM!</v>
      </c>
      <c r="AH76" s="64" t="e">
        <f t="shared" si="68"/>
        <v>#NUM!</v>
      </c>
      <c r="AJ76" s="176" t="e">
        <f t="shared" si="69"/>
        <v>#DIV/0!</v>
      </c>
      <c r="AK76" s="177" t="e">
        <f t="shared" si="70"/>
        <v>#DIV/0!</v>
      </c>
      <c r="AL76" s="178" t="e">
        <f t="shared" si="71"/>
        <v>#DIV/0!</v>
      </c>
      <c r="AM76" s="179" t="e">
        <f t="shared" si="78"/>
        <v>#DIV/0!</v>
      </c>
      <c r="AN76" s="179" t="e">
        <f t="shared" si="72"/>
        <v>#DIV/0!</v>
      </c>
      <c r="AO76" s="180" t="e">
        <f t="shared" si="79"/>
        <v>#DIV/0!</v>
      </c>
      <c r="AP76" s="179" t="e">
        <f t="shared" si="73"/>
        <v>#DIV/0!</v>
      </c>
      <c r="AQ76" s="181">
        <f t="shared" si="80"/>
        <v>0</v>
      </c>
    </row>
    <row r="77" spans="1:43" x14ac:dyDescent="0.2">
      <c r="A77" s="37">
        <f>IF(AND((C77-SWeRF!C$5)*(C76-SWeRF!C$5)&lt;=0,ISNUMBER(SWeRF!C77)),(B76+(SWeRF!C$5-C76)*(B77-B76)/(C77-C76)),0)</f>
        <v>0</v>
      </c>
      <c r="B77" s="103">
        <f>IF(ISNUMBER(SWeRF!C77),SWeRF!C77,B76)</f>
        <v>0.01</v>
      </c>
      <c r="C77" s="35">
        <f>IF(ISNUMBER(SWeRF!D77),SWeRF!D77,C76)</f>
        <v>0</v>
      </c>
      <c r="D77" s="79">
        <f t="shared" si="44"/>
        <v>0.01</v>
      </c>
      <c r="E77" s="38">
        <f t="shared" si="45"/>
        <v>0</v>
      </c>
      <c r="F77" s="38">
        <f t="shared" si="46"/>
        <v>0</v>
      </c>
      <c r="G77" s="39">
        <f t="shared" si="47"/>
        <v>0</v>
      </c>
      <c r="H77" s="149"/>
      <c r="I77" s="26">
        <f t="shared" si="48"/>
        <v>2.9832867780352594E-2</v>
      </c>
      <c r="J77" s="79">
        <f t="shared" si="49"/>
        <v>2.9832867780352594E-2</v>
      </c>
      <c r="K77" s="36">
        <f t="shared" si="50"/>
        <v>0</v>
      </c>
      <c r="L77" s="55">
        <f t="shared" si="51"/>
        <v>0</v>
      </c>
      <c r="M77" s="56">
        <f t="shared" si="52"/>
        <v>0</v>
      </c>
      <c r="N77" s="85">
        <f t="shared" si="53"/>
        <v>0</v>
      </c>
      <c r="O77" s="6">
        <f t="shared" si="54"/>
        <v>0</v>
      </c>
      <c r="P77" s="9">
        <f t="shared" si="55"/>
        <v>0</v>
      </c>
      <c r="Q77" s="63">
        <f t="shared" si="56"/>
        <v>99.910581448888067</v>
      </c>
      <c r="R77" s="61">
        <f t="shared" si="57"/>
        <v>1</v>
      </c>
      <c r="S77" s="64">
        <f t="shared" si="58"/>
        <v>99.910581448888067</v>
      </c>
      <c r="T77" s="63">
        <f t="shared" si="59"/>
        <v>99.910581448888067</v>
      </c>
      <c r="U77" s="61">
        <f t="shared" si="74"/>
        <v>1</v>
      </c>
      <c r="V77" s="64">
        <f t="shared" si="75"/>
        <v>99.910581448888067</v>
      </c>
      <c r="X77" s="26">
        <f t="shared" si="76"/>
        <v>0</v>
      </c>
      <c r="Y77" s="79">
        <f t="shared" si="60"/>
        <v>0</v>
      </c>
      <c r="Z77" s="36">
        <f t="shared" si="61"/>
        <v>0</v>
      </c>
      <c r="AA77" s="55">
        <f t="shared" si="62"/>
        <v>0</v>
      </c>
      <c r="AB77" s="56">
        <f t="shared" si="63"/>
        <v>0</v>
      </c>
      <c r="AC77" s="85" t="e">
        <f t="shared" si="64"/>
        <v>#NUM!</v>
      </c>
      <c r="AD77" s="6" t="e">
        <f t="shared" si="65"/>
        <v>#NUM!</v>
      </c>
      <c r="AE77" s="9">
        <f t="shared" si="77"/>
        <v>0</v>
      </c>
      <c r="AF77" s="63">
        <f t="shared" si="66"/>
        <v>100</v>
      </c>
      <c r="AG77" s="61" t="e">
        <f t="shared" si="67"/>
        <v>#NUM!</v>
      </c>
      <c r="AH77" s="64" t="e">
        <f t="shared" si="68"/>
        <v>#NUM!</v>
      </c>
      <c r="AJ77" s="176" t="e">
        <f t="shared" si="69"/>
        <v>#DIV/0!</v>
      </c>
      <c r="AK77" s="177" t="e">
        <f t="shared" si="70"/>
        <v>#DIV/0!</v>
      </c>
      <c r="AL77" s="178" t="e">
        <f t="shared" si="71"/>
        <v>#DIV/0!</v>
      </c>
      <c r="AM77" s="179" t="e">
        <f t="shared" si="78"/>
        <v>#DIV/0!</v>
      </c>
      <c r="AN77" s="179" t="e">
        <f t="shared" si="72"/>
        <v>#DIV/0!</v>
      </c>
      <c r="AO77" s="180" t="e">
        <f t="shared" si="79"/>
        <v>#DIV/0!</v>
      </c>
      <c r="AP77" s="179" t="e">
        <f t="shared" si="73"/>
        <v>#DIV/0!</v>
      </c>
      <c r="AQ77" s="181">
        <f t="shared" si="80"/>
        <v>0</v>
      </c>
    </row>
    <row r="78" spans="1:43" x14ac:dyDescent="0.2">
      <c r="A78" s="37">
        <f>IF(AND((C78-SWeRF!C$5)*(C77-SWeRF!C$5)&lt;=0,ISNUMBER(SWeRF!C78)),(B77+(SWeRF!C$5-C77)*(B78-B77)/(C78-C77)),0)</f>
        <v>0</v>
      </c>
      <c r="B78" s="103">
        <f>IF(ISNUMBER(SWeRF!C78),SWeRF!C78,B77)</f>
        <v>0.01</v>
      </c>
      <c r="C78" s="35">
        <f>IF(ISNUMBER(SWeRF!D78),SWeRF!D78,C77)</f>
        <v>0</v>
      </c>
      <c r="D78" s="79">
        <f t="shared" si="44"/>
        <v>0.01</v>
      </c>
      <c r="E78" s="38">
        <f t="shared" si="45"/>
        <v>0</v>
      </c>
      <c r="F78" s="38">
        <f t="shared" si="46"/>
        <v>0</v>
      </c>
      <c r="G78" s="39">
        <f t="shared" si="47"/>
        <v>0</v>
      </c>
      <c r="H78" s="149"/>
      <c r="I78" s="26">
        <f t="shared" si="48"/>
        <v>2.9832867780352594E-2</v>
      </c>
      <c r="J78" s="79">
        <f t="shared" si="49"/>
        <v>2.9832867780352594E-2</v>
      </c>
      <c r="K78" s="36">
        <f t="shared" si="50"/>
        <v>0</v>
      </c>
      <c r="L78" s="55">
        <f t="shared" si="51"/>
        <v>0</v>
      </c>
      <c r="M78" s="56">
        <f t="shared" si="52"/>
        <v>0</v>
      </c>
      <c r="N78" s="85">
        <f t="shared" si="53"/>
        <v>0</v>
      </c>
      <c r="O78" s="6">
        <f t="shared" si="54"/>
        <v>0</v>
      </c>
      <c r="P78" s="9">
        <f t="shared" si="55"/>
        <v>0</v>
      </c>
      <c r="Q78" s="63">
        <f t="shared" si="56"/>
        <v>99.910581448888067</v>
      </c>
      <c r="R78" s="61">
        <f t="shared" si="57"/>
        <v>1</v>
      </c>
      <c r="S78" s="64">
        <f t="shared" si="58"/>
        <v>99.910581448888067</v>
      </c>
      <c r="T78" s="63">
        <f t="shared" si="59"/>
        <v>99.910581448888067</v>
      </c>
      <c r="U78" s="61">
        <f t="shared" si="74"/>
        <v>1</v>
      </c>
      <c r="V78" s="64">
        <f t="shared" si="75"/>
        <v>99.910581448888067</v>
      </c>
      <c r="X78" s="26">
        <f t="shared" si="76"/>
        <v>0</v>
      </c>
      <c r="Y78" s="79">
        <f t="shared" si="60"/>
        <v>0</v>
      </c>
      <c r="Z78" s="36">
        <f t="shared" si="61"/>
        <v>0</v>
      </c>
      <c r="AA78" s="55">
        <f t="shared" si="62"/>
        <v>0</v>
      </c>
      <c r="AB78" s="56">
        <f t="shared" si="63"/>
        <v>0</v>
      </c>
      <c r="AC78" s="85" t="e">
        <f t="shared" si="64"/>
        <v>#NUM!</v>
      </c>
      <c r="AD78" s="6" t="e">
        <f t="shared" si="65"/>
        <v>#NUM!</v>
      </c>
      <c r="AE78" s="9">
        <f t="shared" si="77"/>
        <v>0</v>
      </c>
      <c r="AF78" s="63">
        <f t="shared" si="66"/>
        <v>100</v>
      </c>
      <c r="AG78" s="61" t="e">
        <f t="shared" si="67"/>
        <v>#NUM!</v>
      </c>
      <c r="AH78" s="64" t="e">
        <f t="shared" si="68"/>
        <v>#NUM!</v>
      </c>
      <c r="AJ78" s="176" t="e">
        <f t="shared" si="69"/>
        <v>#DIV/0!</v>
      </c>
      <c r="AK78" s="177" t="e">
        <f t="shared" si="70"/>
        <v>#DIV/0!</v>
      </c>
      <c r="AL78" s="178" t="e">
        <f t="shared" si="71"/>
        <v>#DIV/0!</v>
      </c>
      <c r="AM78" s="179" t="e">
        <f t="shared" si="78"/>
        <v>#DIV/0!</v>
      </c>
      <c r="AN78" s="179" t="e">
        <f t="shared" si="72"/>
        <v>#DIV/0!</v>
      </c>
      <c r="AO78" s="180" t="e">
        <f t="shared" si="79"/>
        <v>#DIV/0!</v>
      </c>
      <c r="AP78" s="179" t="e">
        <f t="shared" si="73"/>
        <v>#DIV/0!</v>
      </c>
      <c r="AQ78" s="181">
        <f t="shared" si="80"/>
        <v>0</v>
      </c>
    </row>
    <row r="79" spans="1:43" x14ac:dyDescent="0.2">
      <c r="A79" s="37">
        <f>IF(AND((C79-SWeRF!C$5)*(C78-SWeRF!C$5)&lt;=0,ISNUMBER(SWeRF!C79)),(B78+(SWeRF!C$5-C78)*(B79-B78)/(C79-C78)),0)</f>
        <v>0</v>
      </c>
      <c r="B79" s="103">
        <f>IF(ISNUMBER(SWeRF!C79),SWeRF!C79,B78)</f>
        <v>0.01</v>
      </c>
      <c r="C79" s="35">
        <f>IF(ISNUMBER(SWeRF!D79),SWeRF!D79,C78)</f>
        <v>0</v>
      </c>
      <c r="D79" s="79">
        <f t="shared" si="44"/>
        <v>0.01</v>
      </c>
      <c r="E79" s="38">
        <f t="shared" si="45"/>
        <v>0</v>
      </c>
      <c r="F79" s="38">
        <f t="shared" si="46"/>
        <v>0</v>
      </c>
      <c r="G79" s="39">
        <f t="shared" si="47"/>
        <v>0</v>
      </c>
      <c r="H79" s="149"/>
      <c r="I79" s="26">
        <f t="shared" si="48"/>
        <v>2.9832867780352594E-2</v>
      </c>
      <c r="J79" s="79">
        <f t="shared" si="49"/>
        <v>2.9832867780352594E-2</v>
      </c>
      <c r="K79" s="36">
        <f t="shared" si="50"/>
        <v>0</v>
      </c>
      <c r="L79" s="55">
        <f t="shared" si="51"/>
        <v>0</v>
      </c>
      <c r="M79" s="56">
        <f t="shared" si="52"/>
        <v>0</v>
      </c>
      <c r="N79" s="85">
        <f t="shared" si="53"/>
        <v>0</v>
      </c>
      <c r="O79" s="6">
        <f t="shared" si="54"/>
        <v>0</v>
      </c>
      <c r="P79" s="9">
        <f t="shared" si="55"/>
        <v>0</v>
      </c>
      <c r="Q79" s="63">
        <f t="shared" si="56"/>
        <v>99.910581448888067</v>
      </c>
      <c r="R79" s="61">
        <f t="shared" si="57"/>
        <v>1</v>
      </c>
      <c r="S79" s="64">
        <f t="shared" si="58"/>
        <v>99.910581448888067</v>
      </c>
      <c r="T79" s="63">
        <f t="shared" si="59"/>
        <v>99.910581448888067</v>
      </c>
      <c r="U79" s="61">
        <f t="shared" si="74"/>
        <v>1</v>
      </c>
      <c r="V79" s="64">
        <f t="shared" si="75"/>
        <v>99.910581448888067</v>
      </c>
      <c r="X79" s="26">
        <f t="shared" si="76"/>
        <v>0</v>
      </c>
      <c r="Y79" s="79">
        <f t="shared" si="60"/>
        <v>0</v>
      </c>
      <c r="Z79" s="36">
        <f t="shared" si="61"/>
        <v>0</v>
      </c>
      <c r="AA79" s="55">
        <f t="shared" si="62"/>
        <v>0</v>
      </c>
      <c r="AB79" s="56">
        <f t="shared" si="63"/>
        <v>0</v>
      </c>
      <c r="AC79" s="85" t="e">
        <f t="shared" si="64"/>
        <v>#NUM!</v>
      </c>
      <c r="AD79" s="6" t="e">
        <f t="shared" si="65"/>
        <v>#NUM!</v>
      </c>
      <c r="AE79" s="9">
        <f t="shared" si="77"/>
        <v>0</v>
      </c>
      <c r="AF79" s="63">
        <f t="shared" si="66"/>
        <v>100</v>
      </c>
      <c r="AG79" s="61" t="e">
        <f t="shared" si="67"/>
        <v>#NUM!</v>
      </c>
      <c r="AH79" s="64" t="e">
        <f t="shared" si="68"/>
        <v>#NUM!</v>
      </c>
      <c r="AJ79" s="176" t="e">
        <f t="shared" si="69"/>
        <v>#DIV/0!</v>
      </c>
      <c r="AK79" s="177" t="e">
        <f t="shared" si="70"/>
        <v>#DIV/0!</v>
      </c>
      <c r="AL79" s="178" t="e">
        <f t="shared" si="71"/>
        <v>#DIV/0!</v>
      </c>
      <c r="AM79" s="179" t="e">
        <f t="shared" si="78"/>
        <v>#DIV/0!</v>
      </c>
      <c r="AN79" s="179" t="e">
        <f t="shared" si="72"/>
        <v>#DIV/0!</v>
      </c>
      <c r="AO79" s="180" t="e">
        <f t="shared" si="79"/>
        <v>#DIV/0!</v>
      </c>
      <c r="AP79" s="179" t="e">
        <f t="shared" si="73"/>
        <v>#DIV/0!</v>
      </c>
      <c r="AQ79" s="181">
        <f t="shared" si="80"/>
        <v>0</v>
      </c>
    </row>
    <row r="80" spans="1:43" x14ac:dyDescent="0.2">
      <c r="A80" s="37">
        <f>IF(AND((C80-SWeRF!C$5)*(C79-SWeRF!C$5)&lt;=0,ISNUMBER(SWeRF!C80)),(B79+(SWeRF!C$5-C79)*(B80-B79)/(C80-C79)),0)</f>
        <v>0</v>
      </c>
      <c r="B80" s="103">
        <f>IF(ISNUMBER(SWeRF!C80),SWeRF!C80,B79)</f>
        <v>0.01</v>
      </c>
      <c r="C80" s="35">
        <f>IF(ISNUMBER(SWeRF!D80),SWeRF!D80,C79)</f>
        <v>0</v>
      </c>
      <c r="D80" s="79">
        <f t="shared" si="44"/>
        <v>0.01</v>
      </c>
      <c r="E80" s="38">
        <f t="shared" si="45"/>
        <v>0</v>
      </c>
      <c r="F80" s="38">
        <f t="shared" si="46"/>
        <v>0</v>
      </c>
      <c r="G80" s="39">
        <f t="shared" si="47"/>
        <v>0</v>
      </c>
      <c r="H80" s="149"/>
      <c r="I80" s="26">
        <f t="shared" si="48"/>
        <v>2.9832867780352594E-2</v>
      </c>
      <c r="J80" s="79">
        <f t="shared" si="49"/>
        <v>2.9832867780352594E-2</v>
      </c>
      <c r="K80" s="36">
        <f t="shared" si="50"/>
        <v>0</v>
      </c>
      <c r="L80" s="55">
        <f t="shared" si="51"/>
        <v>0</v>
      </c>
      <c r="M80" s="56">
        <f t="shared" si="52"/>
        <v>0</v>
      </c>
      <c r="N80" s="85">
        <f t="shared" si="53"/>
        <v>0</v>
      </c>
      <c r="O80" s="6">
        <f t="shared" si="54"/>
        <v>0</v>
      </c>
      <c r="P80" s="9">
        <f t="shared" si="55"/>
        <v>0</v>
      </c>
      <c r="Q80" s="63">
        <f t="shared" si="56"/>
        <v>99.910581448888067</v>
      </c>
      <c r="R80" s="61">
        <f t="shared" si="57"/>
        <v>1</v>
      </c>
      <c r="S80" s="64">
        <f t="shared" si="58"/>
        <v>99.910581448888067</v>
      </c>
      <c r="T80" s="63">
        <f t="shared" si="59"/>
        <v>99.910581448888067</v>
      </c>
      <c r="U80" s="61">
        <f t="shared" si="74"/>
        <v>1</v>
      </c>
      <c r="V80" s="64">
        <f t="shared" si="75"/>
        <v>99.910581448888067</v>
      </c>
      <c r="X80" s="26">
        <f t="shared" si="76"/>
        <v>0</v>
      </c>
      <c r="Y80" s="79">
        <f t="shared" si="60"/>
        <v>0</v>
      </c>
      <c r="Z80" s="36">
        <f t="shared" si="61"/>
        <v>0</v>
      </c>
      <c r="AA80" s="55">
        <f t="shared" si="62"/>
        <v>0</v>
      </c>
      <c r="AB80" s="56">
        <f t="shared" si="63"/>
        <v>0</v>
      </c>
      <c r="AC80" s="85" t="e">
        <f t="shared" si="64"/>
        <v>#NUM!</v>
      </c>
      <c r="AD80" s="6" t="e">
        <f t="shared" si="65"/>
        <v>#NUM!</v>
      </c>
      <c r="AE80" s="9">
        <f t="shared" si="77"/>
        <v>0</v>
      </c>
      <c r="AF80" s="63">
        <f t="shared" si="66"/>
        <v>100</v>
      </c>
      <c r="AG80" s="61" t="e">
        <f t="shared" si="67"/>
        <v>#NUM!</v>
      </c>
      <c r="AH80" s="64" t="e">
        <f t="shared" si="68"/>
        <v>#NUM!</v>
      </c>
      <c r="AJ80" s="176" t="e">
        <f t="shared" si="69"/>
        <v>#DIV/0!</v>
      </c>
      <c r="AK80" s="177" t="e">
        <f t="shared" si="70"/>
        <v>#DIV/0!</v>
      </c>
      <c r="AL80" s="178" t="e">
        <f t="shared" si="71"/>
        <v>#DIV/0!</v>
      </c>
      <c r="AM80" s="179" t="e">
        <f t="shared" si="78"/>
        <v>#DIV/0!</v>
      </c>
      <c r="AN80" s="179" t="e">
        <f t="shared" si="72"/>
        <v>#DIV/0!</v>
      </c>
      <c r="AO80" s="180" t="e">
        <f t="shared" si="79"/>
        <v>#DIV/0!</v>
      </c>
      <c r="AP80" s="179" t="e">
        <f t="shared" si="73"/>
        <v>#DIV/0!</v>
      </c>
      <c r="AQ80" s="181">
        <f t="shared" si="80"/>
        <v>0</v>
      </c>
    </row>
    <row r="81" spans="1:43" x14ac:dyDescent="0.2">
      <c r="A81" s="37">
        <f>IF(AND((C81-SWeRF!C$5)*(C80-SWeRF!C$5)&lt;=0,ISNUMBER(SWeRF!C81)),(B80+(SWeRF!C$5-C80)*(B81-B80)/(C81-C80)),0)</f>
        <v>0</v>
      </c>
      <c r="B81" s="103">
        <f>IF(ISNUMBER(SWeRF!C81),SWeRF!C81,B80)</f>
        <v>0.01</v>
      </c>
      <c r="C81" s="35">
        <f>IF(ISNUMBER(SWeRF!D81),SWeRF!D81,C80)</f>
        <v>0</v>
      </c>
      <c r="D81" s="79">
        <f t="shared" si="44"/>
        <v>0.01</v>
      </c>
      <c r="E81" s="38">
        <f t="shared" si="45"/>
        <v>0</v>
      </c>
      <c r="F81" s="38">
        <f t="shared" si="46"/>
        <v>0</v>
      </c>
      <c r="G81" s="39">
        <f t="shared" si="47"/>
        <v>0</v>
      </c>
      <c r="H81" s="149"/>
      <c r="I81" s="26">
        <f t="shared" si="48"/>
        <v>2.9832867780352594E-2</v>
      </c>
      <c r="J81" s="79">
        <f t="shared" si="49"/>
        <v>2.9832867780352594E-2</v>
      </c>
      <c r="K81" s="36">
        <f t="shared" si="50"/>
        <v>0</v>
      </c>
      <c r="L81" s="55">
        <f t="shared" si="51"/>
        <v>0</v>
      </c>
      <c r="M81" s="56">
        <f t="shared" si="52"/>
        <v>0</v>
      </c>
      <c r="N81" s="85">
        <f t="shared" si="53"/>
        <v>0</v>
      </c>
      <c r="O81" s="6">
        <f t="shared" si="54"/>
        <v>0</v>
      </c>
      <c r="P81" s="9">
        <f t="shared" si="55"/>
        <v>0</v>
      </c>
      <c r="Q81" s="63">
        <f t="shared" si="56"/>
        <v>99.910581448888067</v>
      </c>
      <c r="R81" s="61">
        <f t="shared" si="57"/>
        <v>1</v>
      </c>
      <c r="S81" s="64">
        <f t="shared" si="58"/>
        <v>99.910581448888067</v>
      </c>
      <c r="T81" s="63">
        <f t="shared" si="59"/>
        <v>99.910581448888067</v>
      </c>
      <c r="U81" s="61">
        <f t="shared" si="74"/>
        <v>1</v>
      </c>
      <c r="V81" s="64">
        <f t="shared" si="75"/>
        <v>99.910581448888067</v>
      </c>
      <c r="X81" s="26">
        <f t="shared" si="76"/>
        <v>0</v>
      </c>
      <c r="Y81" s="79">
        <f t="shared" si="60"/>
        <v>0</v>
      </c>
      <c r="Z81" s="36">
        <f t="shared" si="61"/>
        <v>0</v>
      </c>
      <c r="AA81" s="55">
        <f t="shared" si="62"/>
        <v>0</v>
      </c>
      <c r="AB81" s="56">
        <f t="shared" si="63"/>
        <v>0</v>
      </c>
      <c r="AC81" s="85" t="e">
        <f t="shared" si="64"/>
        <v>#NUM!</v>
      </c>
      <c r="AD81" s="6" t="e">
        <f t="shared" si="65"/>
        <v>#NUM!</v>
      </c>
      <c r="AE81" s="9">
        <f t="shared" si="77"/>
        <v>0</v>
      </c>
      <c r="AF81" s="63">
        <f t="shared" si="66"/>
        <v>100</v>
      </c>
      <c r="AG81" s="61" t="e">
        <f t="shared" si="67"/>
        <v>#NUM!</v>
      </c>
      <c r="AH81" s="64" t="e">
        <f t="shared" si="68"/>
        <v>#NUM!</v>
      </c>
      <c r="AJ81" s="176" t="e">
        <f t="shared" si="69"/>
        <v>#DIV/0!</v>
      </c>
      <c r="AK81" s="177" t="e">
        <f t="shared" si="70"/>
        <v>#DIV/0!</v>
      </c>
      <c r="AL81" s="178" t="e">
        <f t="shared" si="71"/>
        <v>#DIV/0!</v>
      </c>
      <c r="AM81" s="179" t="e">
        <f t="shared" si="78"/>
        <v>#DIV/0!</v>
      </c>
      <c r="AN81" s="179" t="e">
        <f t="shared" si="72"/>
        <v>#DIV/0!</v>
      </c>
      <c r="AO81" s="180" t="e">
        <f t="shared" si="79"/>
        <v>#DIV/0!</v>
      </c>
      <c r="AP81" s="179" t="e">
        <f t="shared" si="73"/>
        <v>#DIV/0!</v>
      </c>
      <c r="AQ81" s="181">
        <f t="shared" si="80"/>
        <v>0</v>
      </c>
    </row>
    <row r="82" spans="1:43" x14ac:dyDescent="0.2">
      <c r="A82" s="37">
        <f>IF(AND((C82-SWeRF!C$5)*(C81-SWeRF!C$5)&lt;=0,ISNUMBER(SWeRF!C82)),(B81+(SWeRF!C$5-C81)*(B82-B81)/(C82-C81)),0)</f>
        <v>0</v>
      </c>
      <c r="B82" s="103">
        <f>IF(ISNUMBER(SWeRF!C82),SWeRF!C82,B81)</f>
        <v>0.01</v>
      </c>
      <c r="C82" s="35">
        <f>IF(ISNUMBER(SWeRF!D82),SWeRF!D82,C81)</f>
        <v>0</v>
      </c>
      <c r="D82" s="79">
        <f t="shared" ref="D82:D110" si="81">(B81+B82)/2</f>
        <v>0.01</v>
      </c>
      <c r="E82" s="38">
        <f t="shared" ref="E82:E110" si="82">C82-C81</f>
        <v>0</v>
      </c>
      <c r="F82" s="38">
        <f t="shared" ref="F82:F110" si="83">IF(D82=0,0,E82/D82)</f>
        <v>0</v>
      </c>
      <c r="G82" s="39">
        <f t="shared" ref="G82:G110" si="84">IF(B82=B81,0,E82/(B82-B81)*D82)</f>
        <v>0</v>
      </c>
      <c r="H82" s="149"/>
      <c r="I82" s="26">
        <f t="shared" ref="I82:I110" si="85">B82*SQRT(J$3/1000)</f>
        <v>2.9832867780352594E-2</v>
      </c>
      <c r="J82" s="79">
        <f t="shared" ref="J82:J110" si="86">(I81+I82)/2</f>
        <v>2.9832867780352594E-2</v>
      </c>
      <c r="K82" s="36">
        <f t="shared" ref="K82:K110" si="87">C82</f>
        <v>0</v>
      </c>
      <c r="L82" s="55">
        <f t="shared" ref="L82:L110" si="88">K82-K81</f>
        <v>0</v>
      </c>
      <c r="M82" s="56">
        <f t="shared" ref="M82:M110" si="89">IF(I82=I81,0,L82/(I82-I81)*J82)</f>
        <v>0</v>
      </c>
      <c r="N82" s="85">
        <f t="shared" ref="N82:N110" si="90">S82*L82/100</f>
        <v>0</v>
      </c>
      <c r="O82" s="6">
        <f t="shared" ref="O82:O110" si="91">O81+N82</f>
        <v>0</v>
      </c>
      <c r="P82" s="9">
        <f t="shared" ref="P82:P110" si="92">IF(B82=B81,0,N82/(B82-B81)*D82)</f>
        <v>0</v>
      </c>
      <c r="Q82" s="63">
        <f t="shared" ref="Q82:Q110" si="93">50*(1+EXP(-0.06*J82))</f>
        <v>99.910581448888067</v>
      </c>
      <c r="R82" s="61">
        <f t="shared" ref="R82:R110" si="94">1-LOGNORMDIST(J82,LN(M),LN(S))</f>
        <v>1</v>
      </c>
      <c r="S82" s="64">
        <f t="shared" ref="S82:S110" si="95">R82*Q82</f>
        <v>99.910581448888067</v>
      </c>
      <c r="T82" s="63">
        <f t="shared" ref="T82:T110" si="96">50*(1+EXP(-0.06*I82))</f>
        <v>99.910581448888067</v>
      </c>
      <c r="U82" s="61">
        <f t="shared" si="74"/>
        <v>1</v>
      </c>
      <c r="V82" s="64">
        <f t="shared" si="75"/>
        <v>99.910581448888067</v>
      </c>
      <c r="X82" s="26">
        <f t="shared" si="76"/>
        <v>0</v>
      </c>
      <c r="Y82" s="79">
        <f t="shared" ref="Y82:Y110" si="97">(X81+X82)/2</f>
        <v>0</v>
      </c>
      <c r="Z82" s="36">
        <f t="shared" ref="Z82:Z110" si="98">K82</f>
        <v>0</v>
      </c>
      <c r="AA82" s="55">
        <f t="shared" ref="AA82:AA110" si="99">Z82-Z81</f>
        <v>0</v>
      </c>
      <c r="AB82" s="56">
        <f t="shared" ref="AB82:AB110" si="100">IF(X82=X81,0,AA82/(X82-X81)*Y82)</f>
        <v>0</v>
      </c>
      <c r="AC82" s="85" t="e">
        <f t="shared" ref="AC82:AC110" si="101">AH82*AA82/100</f>
        <v>#NUM!</v>
      </c>
      <c r="AD82" s="6" t="e">
        <f t="shared" ref="AD82:AD110" si="102">AD81+AC82</f>
        <v>#NUM!</v>
      </c>
      <c r="AE82" s="9">
        <f t="shared" si="77"/>
        <v>0</v>
      </c>
      <c r="AF82" s="63">
        <f t="shared" ref="AF82:AF110" si="103">50*(1+EXP(-0.06*Y82))</f>
        <v>100</v>
      </c>
      <c r="AG82" s="61" t="e">
        <f t="shared" ref="AG82:AG110" si="104">1-LOGNORMDIST(Y82,LN(M),LN(S))</f>
        <v>#NUM!</v>
      </c>
      <c r="AH82" s="64" t="e">
        <f t="shared" ref="AH82:AH110" si="105">AG82*AF82</f>
        <v>#NUM!</v>
      </c>
      <c r="AJ82" s="176" t="e">
        <f t="shared" ref="AJ82:AJ110" si="106">(D82/1000000)^2*(rs-rm)*9.81/(18*n*0.001)</f>
        <v>#DIV/0!</v>
      </c>
      <c r="AK82" s="177" t="e">
        <f t="shared" ref="AK82:AK110" si="107">AJ82*AK$5</f>
        <v>#DIV/0!</v>
      </c>
      <c r="AL82" s="178" t="e">
        <f t="shared" ref="AL82:AL110" si="108">IF(AK82&lt;h,(h-AK82)/h,0)</f>
        <v>#DIV/0!</v>
      </c>
      <c r="AM82" s="179" t="e">
        <f t="shared" si="78"/>
        <v>#DIV/0!</v>
      </c>
      <c r="AN82" s="179" t="e">
        <f t="shared" ref="AN82:AN110" si="109">AL82*100</f>
        <v>#DIV/0!</v>
      </c>
      <c r="AO82" s="180" t="e">
        <f t="shared" si="79"/>
        <v>#DIV/0!</v>
      </c>
      <c r="AP82" s="179" t="e">
        <f t="shared" ref="AP82:AP110" si="110">AP81+AO82</f>
        <v>#DIV/0!</v>
      </c>
      <c r="AQ82" s="181">
        <f t="shared" si="80"/>
        <v>0</v>
      </c>
    </row>
    <row r="83" spans="1:43" x14ac:dyDescent="0.2">
      <c r="A83" s="37">
        <f>IF(AND((C83-SWeRF!C$5)*(C82-SWeRF!C$5)&lt;=0,ISNUMBER(SWeRF!C83)),(B82+(SWeRF!C$5-C82)*(B83-B82)/(C83-C82)),0)</f>
        <v>0</v>
      </c>
      <c r="B83" s="103">
        <f>IF(ISNUMBER(SWeRF!C83),SWeRF!C83,B82)</f>
        <v>0.01</v>
      </c>
      <c r="C83" s="35">
        <f>IF(ISNUMBER(SWeRF!D83),SWeRF!D83,C82)</f>
        <v>0</v>
      </c>
      <c r="D83" s="79">
        <f t="shared" si="81"/>
        <v>0.01</v>
      </c>
      <c r="E83" s="38">
        <f t="shared" si="82"/>
        <v>0</v>
      </c>
      <c r="F83" s="38">
        <f t="shared" si="83"/>
        <v>0</v>
      </c>
      <c r="G83" s="39">
        <f t="shared" si="84"/>
        <v>0</v>
      </c>
      <c r="H83" s="149"/>
      <c r="I83" s="26">
        <f t="shared" si="85"/>
        <v>2.9832867780352594E-2</v>
      </c>
      <c r="J83" s="79">
        <f t="shared" si="86"/>
        <v>2.9832867780352594E-2</v>
      </c>
      <c r="K83" s="36">
        <f t="shared" si="87"/>
        <v>0</v>
      </c>
      <c r="L83" s="55">
        <f t="shared" si="88"/>
        <v>0</v>
      </c>
      <c r="M83" s="56">
        <f t="shared" si="89"/>
        <v>0</v>
      </c>
      <c r="N83" s="85">
        <f t="shared" si="90"/>
        <v>0</v>
      </c>
      <c r="O83" s="6">
        <f t="shared" si="91"/>
        <v>0</v>
      </c>
      <c r="P83" s="9">
        <f t="shared" si="92"/>
        <v>0</v>
      </c>
      <c r="Q83" s="63">
        <f t="shared" si="93"/>
        <v>99.910581448888067</v>
      </c>
      <c r="R83" s="61">
        <f t="shared" si="94"/>
        <v>1</v>
      </c>
      <c r="S83" s="64">
        <f t="shared" si="95"/>
        <v>99.910581448888067</v>
      </c>
      <c r="T83" s="63">
        <f t="shared" si="96"/>
        <v>99.910581448888067</v>
      </c>
      <c r="U83" s="61">
        <f t="shared" si="74"/>
        <v>1</v>
      </c>
      <c r="V83" s="64">
        <f t="shared" si="75"/>
        <v>99.910581448888067</v>
      </c>
      <c r="X83" s="26">
        <f t="shared" si="76"/>
        <v>0</v>
      </c>
      <c r="Y83" s="79">
        <f t="shared" si="97"/>
        <v>0</v>
      </c>
      <c r="Z83" s="36">
        <f t="shared" si="98"/>
        <v>0</v>
      </c>
      <c r="AA83" s="55">
        <f t="shared" si="99"/>
        <v>0</v>
      </c>
      <c r="AB83" s="56">
        <f t="shared" si="100"/>
        <v>0</v>
      </c>
      <c r="AC83" s="85" t="e">
        <f t="shared" si="101"/>
        <v>#NUM!</v>
      </c>
      <c r="AD83" s="6" t="e">
        <f t="shared" si="102"/>
        <v>#NUM!</v>
      </c>
      <c r="AE83" s="9">
        <f t="shared" si="77"/>
        <v>0</v>
      </c>
      <c r="AF83" s="63">
        <f t="shared" si="103"/>
        <v>100</v>
      </c>
      <c r="AG83" s="61" t="e">
        <f t="shared" si="104"/>
        <v>#NUM!</v>
      </c>
      <c r="AH83" s="64" t="e">
        <f t="shared" si="105"/>
        <v>#NUM!</v>
      </c>
      <c r="AJ83" s="176" t="e">
        <f t="shared" si="106"/>
        <v>#DIV/0!</v>
      </c>
      <c r="AK83" s="177" t="e">
        <f t="shared" si="107"/>
        <v>#DIV/0!</v>
      </c>
      <c r="AL83" s="178" t="e">
        <f t="shared" si="108"/>
        <v>#DIV/0!</v>
      </c>
      <c r="AM83" s="179" t="e">
        <f t="shared" si="78"/>
        <v>#DIV/0!</v>
      </c>
      <c r="AN83" s="179" t="e">
        <f t="shared" si="109"/>
        <v>#DIV/0!</v>
      </c>
      <c r="AO83" s="180" t="e">
        <f t="shared" si="79"/>
        <v>#DIV/0!</v>
      </c>
      <c r="AP83" s="179" t="e">
        <f t="shared" si="110"/>
        <v>#DIV/0!</v>
      </c>
      <c r="AQ83" s="181">
        <f t="shared" si="80"/>
        <v>0</v>
      </c>
    </row>
    <row r="84" spans="1:43" x14ac:dyDescent="0.2">
      <c r="A84" s="37">
        <f>IF(AND((C84-SWeRF!C$5)*(C83-SWeRF!C$5)&lt;=0,ISNUMBER(SWeRF!C84)),(B83+(SWeRF!C$5-C83)*(B84-B83)/(C84-C83)),0)</f>
        <v>0</v>
      </c>
      <c r="B84" s="103">
        <f>IF(ISNUMBER(SWeRF!C84),SWeRF!C84,B83)</f>
        <v>0.01</v>
      </c>
      <c r="C84" s="35">
        <f>IF(ISNUMBER(SWeRF!D84),SWeRF!D84,C83)</f>
        <v>0</v>
      </c>
      <c r="D84" s="79">
        <f t="shared" si="81"/>
        <v>0.01</v>
      </c>
      <c r="E84" s="38">
        <f t="shared" si="82"/>
        <v>0</v>
      </c>
      <c r="F84" s="38">
        <f t="shared" si="83"/>
        <v>0</v>
      </c>
      <c r="G84" s="39">
        <f t="shared" si="84"/>
        <v>0</v>
      </c>
      <c r="H84" s="149"/>
      <c r="I84" s="26">
        <f t="shared" si="85"/>
        <v>2.9832867780352594E-2</v>
      </c>
      <c r="J84" s="79">
        <f t="shared" si="86"/>
        <v>2.9832867780352594E-2</v>
      </c>
      <c r="K84" s="36">
        <f t="shared" si="87"/>
        <v>0</v>
      </c>
      <c r="L84" s="55">
        <f t="shared" si="88"/>
        <v>0</v>
      </c>
      <c r="M84" s="56">
        <f t="shared" si="89"/>
        <v>0</v>
      </c>
      <c r="N84" s="85">
        <f t="shared" si="90"/>
        <v>0</v>
      </c>
      <c r="O84" s="6">
        <f t="shared" si="91"/>
        <v>0</v>
      </c>
      <c r="P84" s="9">
        <f t="shared" si="92"/>
        <v>0</v>
      </c>
      <c r="Q84" s="63">
        <f t="shared" si="93"/>
        <v>99.910581448888067</v>
      </c>
      <c r="R84" s="61">
        <f t="shared" si="94"/>
        <v>1</v>
      </c>
      <c r="S84" s="64">
        <f t="shared" si="95"/>
        <v>99.910581448888067</v>
      </c>
      <c r="T84" s="63">
        <f t="shared" si="96"/>
        <v>99.910581448888067</v>
      </c>
      <c r="U84" s="61">
        <f t="shared" si="74"/>
        <v>1</v>
      </c>
      <c r="V84" s="64">
        <f t="shared" si="75"/>
        <v>99.910581448888067</v>
      </c>
      <c r="X84" s="26">
        <f t="shared" si="76"/>
        <v>0</v>
      </c>
      <c r="Y84" s="79">
        <f t="shared" si="97"/>
        <v>0</v>
      </c>
      <c r="Z84" s="36">
        <f t="shared" si="98"/>
        <v>0</v>
      </c>
      <c r="AA84" s="55">
        <f t="shared" si="99"/>
        <v>0</v>
      </c>
      <c r="AB84" s="56">
        <f t="shared" si="100"/>
        <v>0</v>
      </c>
      <c r="AC84" s="85" t="e">
        <f t="shared" si="101"/>
        <v>#NUM!</v>
      </c>
      <c r="AD84" s="6" t="e">
        <f t="shared" si="102"/>
        <v>#NUM!</v>
      </c>
      <c r="AE84" s="9">
        <f t="shared" si="77"/>
        <v>0</v>
      </c>
      <c r="AF84" s="63">
        <f t="shared" si="103"/>
        <v>100</v>
      </c>
      <c r="AG84" s="61" t="e">
        <f t="shared" si="104"/>
        <v>#NUM!</v>
      </c>
      <c r="AH84" s="64" t="e">
        <f t="shared" si="105"/>
        <v>#NUM!</v>
      </c>
      <c r="AJ84" s="176" t="e">
        <f t="shared" si="106"/>
        <v>#DIV/0!</v>
      </c>
      <c r="AK84" s="177" t="e">
        <f t="shared" si="107"/>
        <v>#DIV/0!</v>
      </c>
      <c r="AL84" s="178" t="e">
        <f t="shared" si="108"/>
        <v>#DIV/0!</v>
      </c>
      <c r="AM84" s="179" t="e">
        <f t="shared" si="78"/>
        <v>#DIV/0!</v>
      </c>
      <c r="AN84" s="179" t="e">
        <f t="shared" si="109"/>
        <v>#DIV/0!</v>
      </c>
      <c r="AO84" s="180" t="e">
        <f t="shared" si="79"/>
        <v>#DIV/0!</v>
      </c>
      <c r="AP84" s="179" t="e">
        <f t="shared" si="110"/>
        <v>#DIV/0!</v>
      </c>
      <c r="AQ84" s="181">
        <f t="shared" si="80"/>
        <v>0</v>
      </c>
    </row>
    <row r="85" spans="1:43" x14ac:dyDescent="0.2">
      <c r="A85" s="37">
        <f>IF(AND((C85-SWeRF!C$5)*(C84-SWeRF!C$5)&lt;=0,ISNUMBER(SWeRF!C85)),(B84+(SWeRF!C$5-C84)*(B85-B84)/(C85-C84)),0)</f>
        <v>0</v>
      </c>
      <c r="B85" s="103">
        <f>IF(ISNUMBER(SWeRF!C85),SWeRF!C85,B84)</f>
        <v>0.01</v>
      </c>
      <c r="C85" s="35">
        <f>IF(ISNUMBER(SWeRF!D85),SWeRF!D85,C84)</f>
        <v>0</v>
      </c>
      <c r="D85" s="79">
        <f t="shared" si="81"/>
        <v>0.01</v>
      </c>
      <c r="E85" s="38">
        <f t="shared" si="82"/>
        <v>0</v>
      </c>
      <c r="F85" s="38">
        <f t="shared" si="83"/>
        <v>0</v>
      </c>
      <c r="G85" s="39">
        <f t="shared" si="84"/>
        <v>0</v>
      </c>
      <c r="H85" s="149"/>
      <c r="I85" s="26">
        <f t="shared" si="85"/>
        <v>2.9832867780352594E-2</v>
      </c>
      <c r="J85" s="79">
        <f t="shared" si="86"/>
        <v>2.9832867780352594E-2</v>
      </c>
      <c r="K85" s="36">
        <f t="shared" si="87"/>
        <v>0</v>
      </c>
      <c r="L85" s="55">
        <f t="shared" si="88"/>
        <v>0</v>
      </c>
      <c r="M85" s="56">
        <f t="shared" si="89"/>
        <v>0</v>
      </c>
      <c r="N85" s="85">
        <f t="shared" si="90"/>
        <v>0</v>
      </c>
      <c r="O85" s="6">
        <f t="shared" si="91"/>
        <v>0</v>
      </c>
      <c r="P85" s="9">
        <f t="shared" si="92"/>
        <v>0</v>
      </c>
      <c r="Q85" s="63">
        <f t="shared" si="93"/>
        <v>99.910581448888067</v>
      </c>
      <c r="R85" s="61">
        <f t="shared" si="94"/>
        <v>1</v>
      </c>
      <c r="S85" s="64">
        <f t="shared" si="95"/>
        <v>99.910581448888067</v>
      </c>
      <c r="T85" s="63">
        <f t="shared" si="96"/>
        <v>99.910581448888067</v>
      </c>
      <c r="U85" s="61">
        <f t="shared" si="74"/>
        <v>1</v>
      </c>
      <c r="V85" s="64">
        <f t="shared" si="75"/>
        <v>99.910581448888067</v>
      </c>
      <c r="X85" s="26">
        <f t="shared" si="76"/>
        <v>0</v>
      </c>
      <c r="Y85" s="79">
        <f t="shared" si="97"/>
        <v>0</v>
      </c>
      <c r="Z85" s="36">
        <f t="shared" si="98"/>
        <v>0</v>
      </c>
      <c r="AA85" s="55">
        <f t="shared" si="99"/>
        <v>0</v>
      </c>
      <c r="AB85" s="56">
        <f t="shared" si="100"/>
        <v>0</v>
      </c>
      <c r="AC85" s="85" t="e">
        <f t="shared" si="101"/>
        <v>#NUM!</v>
      </c>
      <c r="AD85" s="6" t="e">
        <f t="shared" si="102"/>
        <v>#NUM!</v>
      </c>
      <c r="AE85" s="9">
        <f t="shared" si="77"/>
        <v>0</v>
      </c>
      <c r="AF85" s="63">
        <f t="shared" si="103"/>
        <v>100</v>
      </c>
      <c r="AG85" s="61" t="e">
        <f t="shared" si="104"/>
        <v>#NUM!</v>
      </c>
      <c r="AH85" s="64" t="e">
        <f t="shared" si="105"/>
        <v>#NUM!</v>
      </c>
      <c r="AJ85" s="176" t="e">
        <f t="shared" si="106"/>
        <v>#DIV/0!</v>
      </c>
      <c r="AK85" s="177" t="e">
        <f t="shared" si="107"/>
        <v>#DIV/0!</v>
      </c>
      <c r="AL85" s="178" t="e">
        <f t="shared" si="108"/>
        <v>#DIV/0!</v>
      </c>
      <c r="AM85" s="179" t="e">
        <f t="shared" si="78"/>
        <v>#DIV/0!</v>
      </c>
      <c r="AN85" s="179" t="e">
        <f t="shared" si="109"/>
        <v>#DIV/0!</v>
      </c>
      <c r="AO85" s="180" t="e">
        <f t="shared" si="79"/>
        <v>#DIV/0!</v>
      </c>
      <c r="AP85" s="179" t="e">
        <f t="shared" si="110"/>
        <v>#DIV/0!</v>
      </c>
      <c r="AQ85" s="181">
        <f t="shared" si="80"/>
        <v>0</v>
      </c>
    </row>
    <row r="86" spans="1:43" x14ac:dyDescent="0.2">
      <c r="A86" s="37">
        <f>IF(AND((C86-SWeRF!C$5)*(C85-SWeRF!C$5)&lt;=0,ISNUMBER(SWeRF!C86)),(B85+(SWeRF!C$5-C85)*(B86-B85)/(C86-C85)),0)</f>
        <v>0</v>
      </c>
      <c r="B86" s="103">
        <f>IF(ISNUMBER(SWeRF!C86),SWeRF!C86,B85)</f>
        <v>0.01</v>
      </c>
      <c r="C86" s="35">
        <f>IF(ISNUMBER(SWeRF!D86),SWeRF!D86,C85)</f>
        <v>0</v>
      </c>
      <c r="D86" s="79">
        <f t="shared" si="81"/>
        <v>0.01</v>
      </c>
      <c r="E86" s="38">
        <f t="shared" si="82"/>
        <v>0</v>
      </c>
      <c r="F86" s="38">
        <f t="shared" si="83"/>
        <v>0</v>
      </c>
      <c r="G86" s="39">
        <f t="shared" si="84"/>
        <v>0</v>
      </c>
      <c r="H86" s="149"/>
      <c r="I86" s="26">
        <f t="shared" si="85"/>
        <v>2.9832867780352594E-2</v>
      </c>
      <c r="J86" s="79">
        <f t="shared" si="86"/>
        <v>2.9832867780352594E-2</v>
      </c>
      <c r="K86" s="36">
        <f t="shared" si="87"/>
        <v>0</v>
      </c>
      <c r="L86" s="55">
        <f t="shared" si="88"/>
        <v>0</v>
      </c>
      <c r="M86" s="56">
        <f t="shared" si="89"/>
        <v>0</v>
      </c>
      <c r="N86" s="85">
        <f t="shared" si="90"/>
        <v>0</v>
      </c>
      <c r="O86" s="6">
        <f t="shared" si="91"/>
        <v>0</v>
      </c>
      <c r="P86" s="9">
        <f t="shared" si="92"/>
        <v>0</v>
      </c>
      <c r="Q86" s="63">
        <f t="shared" si="93"/>
        <v>99.910581448888067</v>
      </c>
      <c r="R86" s="61">
        <f t="shared" si="94"/>
        <v>1</v>
      </c>
      <c r="S86" s="64">
        <f t="shared" si="95"/>
        <v>99.910581448888067</v>
      </c>
      <c r="T86" s="63">
        <f t="shared" si="96"/>
        <v>99.910581448888067</v>
      </c>
      <c r="U86" s="61">
        <f t="shared" si="74"/>
        <v>1</v>
      </c>
      <c r="V86" s="64">
        <f t="shared" si="75"/>
        <v>99.910581448888067</v>
      </c>
      <c r="X86" s="26">
        <f t="shared" si="76"/>
        <v>0</v>
      </c>
      <c r="Y86" s="79">
        <f t="shared" si="97"/>
        <v>0</v>
      </c>
      <c r="Z86" s="36">
        <f t="shared" si="98"/>
        <v>0</v>
      </c>
      <c r="AA86" s="55">
        <f t="shared" si="99"/>
        <v>0</v>
      </c>
      <c r="AB86" s="56">
        <f t="shared" si="100"/>
        <v>0</v>
      </c>
      <c r="AC86" s="85" t="e">
        <f t="shared" si="101"/>
        <v>#NUM!</v>
      </c>
      <c r="AD86" s="6" t="e">
        <f t="shared" si="102"/>
        <v>#NUM!</v>
      </c>
      <c r="AE86" s="9">
        <f t="shared" si="77"/>
        <v>0</v>
      </c>
      <c r="AF86" s="63">
        <f t="shared" si="103"/>
        <v>100</v>
      </c>
      <c r="AG86" s="61" t="e">
        <f t="shared" si="104"/>
        <v>#NUM!</v>
      </c>
      <c r="AH86" s="64" t="e">
        <f t="shared" si="105"/>
        <v>#NUM!</v>
      </c>
      <c r="AJ86" s="176" t="e">
        <f t="shared" si="106"/>
        <v>#DIV/0!</v>
      </c>
      <c r="AK86" s="177" t="e">
        <f t="shared" si="107"/>
        <v>#DIV/0!</v>
      </c>
      <c r="AL86" s="178" t="e">
        <f t="shared" si="108"/>
        <v>#DIV/0!</v>
      </c>
      <c r="AM86" s="179" t="e">
        <f t="shared" si="78"/>
        <v>#DIV/0!</v>
      </c>
      <c r="AN86" s="179" t="e">
        <f t="shared" si="109"/>
        <v>#DIV/0!</v>
      </c>
      <c r="AO86" s="180" t="e">
        <f t="shared" si="79"/>
        <v>#DIV/0!</v>
      </c>
      <c r="AP86" s="179" t="e">
        <f t="shared" si="110"/>
        <v>#DIV/0!</v>
      </c>
      <c r="AQ86" s="181">
        <f t="shared" si="80"/>
        <v>0</v>
      </c>
    </row>
    <row r="87" spans="1:43" x14ac:dyDescent="0.2">
      <c r="A87" s="37">
        <f>IF(AND((C87-SWeRF!C$5)*(C86-SWeRF!C$5)&lt;=0,ISNUMBER(SWeRF!C87)),(B86+(SWeRF!C$5-C86)*(B87-B86)/(C87-C86)),0)</f>
        <v>0</v>
      </c>
      <c r="B87" s="103">
        <f>IF(ISNUMBER(SWeRF!C87),SWeRF!C87,B86)</f>
        <v>0.01</v>
      </c>
      <c r="C87" s="35">
        <f>IF(ISNUMBER(SWeRF!D87),SWeRF!D87,C86)</f>
        <v>0</v>
      </c>
      <c r="D87" s="79">
        <f t="shared" si="81"/>
        <v>0.01</v>
      </c>
      <c r="E87" s="38">
        <f t="shared" si="82"/>
        <v>0</v>
      </c>
      <c r="F87" s="38">
        <f t="shared" si="83"/>
        <v>0</v>
      </c>
      <c r="G87" s="39">
        <f t="shared" si="84"/>
        <v>0</v>
      </c>
      <c r="H87" s="149"/>
      <c r="I87" s="26">
        <f t="shared" si="85"/>
        <v>2.9832867780352594E-2</v>
      </c>
      <c r="J87" s="79">
        <f t="shared" si="86"/>
        <v>2.9832867780352594E-2</v>
      </c>
      <c r="K87" s="36">
        <f t="shared" si="87"/>
        <v>0</v>
      </c>
      <c r="L87" s="55">
        <f t="shared" si="88"/>
        <v>0</v>
      </c>
      <c r="M87" s="56">
        <f t="shared" si="89"/>
        <v>0</v>
      </c>
      <c r="N87" s="85">
        <f t="shared" si="90"/>
        <v>0</v>
      </c>
      <c r="O87" s="6">
        <f t="shared" si="91"/>
        <v>0</v>
      </c>
      <c r="P87" s="9">
        <f t="shared" si="92"/>
        <v>0</v>
      </c>
      <c r="Q87" s="63">
        <f t="shared" si="93"/>
        <v>99.910581448888067</v>
      </c>
      <c r="R87" s="61">
        <f t="shared" si="94"/>
        <v>1</v>
      </c>
      <c r="S87" s="64">
        <f t="shared" si="95"/>
        <v>99.910581448888067</v>
      </c>
      <c r="T87" s="63">
        <f t="shared" si="96"/>
        <v>99.910581448888067</v>
      </c>
      <c r="U87" s="61">
        <f t="shared" si="74"/>
        <v>1</v>
      </c>
      <c r="V87" s="64">
        <f t="shared" si="75"/>
        <v>99.910581448888067</v>
      </c>
      <c r="X87" s="26">
        <f t="shared" si="76"/>
        <v>0</v>
      </c>
      <c r="Y87" s="79">
        <f t="shared" si="97"/>
        <v>0</v>
      </c>
      <c r="Z87" s="36">
        <f t="shared" si="98"/>
        <v>0</v>
      </c>
      <c r="AA87" s="55">
        <f t="shared" si="99"/>
        <v>0</v>
      </c>
      <c r="AB87" s="56">
        <f t="shared" si="100"/>
        <v>0</v>
      </c>
      <c r="AC87" s="85" t="e">
        <f t="shared" si="101"/>
        <v>#NUM!</v>
      </c>
      <c r="AD87" s="6" t="e">
        <f t="shared" si="102"/>
        <v>#NUM!</v>
      </c>
      <c r="AE87" s="9">
        <f t="shared" si="77"/>
        <v>0</v>
      </c>
      <c r="AF87" s="63">
        <f t="shared" si="103"/>
        <v>100</v>
      </c>
      <c r="AG87" s="61" t="e">
        <f t="shared" si="104"/>
        <v>#NUM!</v>
      </c>
      <c r="AH87" s="64" t="e">
        <f t="shared" si="105"/>
        <v>#NUM!</v>
      </c>
      <c r="AJ87" s="176" t="e">
        <f t="shared" si="106"/>
        <v>#DIV/0!</v>
      </c>
      <c r="AK87" s="177" t="e">
        <f t="shared" si="107"/>
        <v>#DIV/0!</v>
      </c>
      <c r="AL87" s="178" t="e">
        <f t="shared" si="108"/>
        <v>#DIV/0!</v>
      </c>
      <c r="AM87" s="179" t="e">
        <f t="shared" si="78"/>
        <v>#DIV/0!</v>
      </c>
      <c r="AN87" s="179" t="e">
        <f t="shared" si="109"/>
        <v>#DIV/0!</v>
      </c>
      <c r="AO87" s="180" t="e">
        <f t="shared" si="79"/>
        <v>#DIV/0!</v>
      </c>
      <c r="AP87" s="179" t="e">
        <f t="shared" si="110"/>
        <v>#DIV/0!</v>
      </c>
      <c r="AQ87" s="181">
        <f t="shared" si="80"/>
        <v>0</v>
      </c>
    </row>
    <row r="88" spans="1:43" x14ac:dyDescent="0.2">
      <c r="A88" s="37">
        <f>IF(AND((C88-SWeRF!C$5)*(C87-SWeRF!C$5)&lt;=0,ISNUMBER(SWeRF!C88)),(B87+(SWeRF!C$5-C87)*(B88-B87)/(C88-C87)),0)</f>
        <v>0</v>
      </c>
      <c r="B88" s="103">
        <f>IF(ISNUMBER(SWeRF!C88),SWeRF!C88,B87)</f>
        <v>0.01</v>
      </c>
      <c r="C88" s="35">
        <f>IF(ISNUMBER(SWeRF!D88),SWeRF!D88,C87)</f>
        <v>0</v>
      </c>
      <c r="D88" s="79">
        <f t="shared" si="81"/>
        <v>0.01</v>
      </c>
      <c r="E88" s="38">
        <f t="shared" si="82"/>
        <v>0</v>
      </c>
      <c r="F88" s="38">
        <f t="shared" si="83"/>
        <v>0</v>
      </c>
      <c r="G88" s="39">
        <f t="shared" si="84"/>
        <v>0</v>
      </c>
      <c r="H88" s="149"/>
      <c r="I88" s="26">
        <f t="shared" si="85"/>
        <v>2.9832867780352594E-2</v>
      </c>
      <c r="J88" s="79">
        <f t="shared" si="86"/>
        <v>2.9832867780352594E-2</v>
      </c>
      <c r="K88" s="36">
        <f t="shared" si="87"/>
        <v>0</v>
      </c>
      <c r="L88" s="55">
        <f t="shared" si="88"/>
        <v>0</v>
      </c>
      <c r="M88" s="56">
        <f t="shared" si="89"/>
        <v>0</v>
      </c>
      <c r="N88" s="85">
        <f t="shared" si="90"/>
        <v>0</v>
      </c>
      <c r="O88" s="6">
        <f t="shared" si="91"/>
        <v>0</v>
      </c>
      <c r="P88" s="9">
        <f t="shared" si="92"/>
        <v>0</v>
      </c>
      <c r="Q88" s="63">
        <f t="shared" si="93"/>
        <v>99.910581448888067</v>
      </c>
      <c r="R88" s="61">
        <f t="shared" si="94"/>
        <v>1</v>
      </c>
      <c r="S88" s="64">
        <f t="shared" si="95"/>
        <v>99.910581448888067</v>
      </c>
      <c r="T88" s="63">
        <f t="shared" si="96"/>
        <v>99.910581448888067</v>
      </c>
      <c r="U88" s="61">
        <f t="shared" si="74"/>
        <v>1</v>
      </c>
      <c r="V88" s="64">
        <f t="shared" si="75"/>
        <v>99.910581448888067</v>
      </c>
      <c r="X88" s="26">
        <f t="shared" si="76"/>
        <v>0</v>
      </c>
      <c r="Y88" s="79">
        <f t="shared" si="97"/>
        <v>0</v>
      </c>
      <c r="Z88" s="36">
        <f t="shared" si="98"/>
        <v>0</v>
      </c>
      <c r="AA88" s="55">
        <f t="shared" si="99"/>
        <v>0</v>
      </c>
      <c r="AB88" s="56">
        <f t="shared" si="100"/>
        <v>0</v>
      </c>
      <c r="AC88" s="85" t="e">
        <f t="shared" si="101"/>
        <v>#NUM!</v>
      </c>
      <c r="AD88" s="6" t="e">
        <f t="shared" si="102"/>
        <v>#NUM!</v>
      </c>
      <c r="AE88" s="9">
        <f t="shared" si="77"/>
        <v>0</v>
      </c>
      <c r="AF88" s="63">
        <f t="shared" si="103"/>
        <v>100</v>
      </c>
      <c r="AG88" s="61" t="e">
        <f t="shared" si="104"/>
        <v>#NUM!</v>
      </c>
      <c r="AH88" s="64" t="e">
        <f t="shared" si="105"/>
        <v>#NUM!</v>
      </c>
      <c r="AJ88" s="176" t="e">
        <f t="shared" si="106"/>
        <v>#DIV/0!</v>
      </c>
      <c r="AK88" s="177" t="e">
        <f t="shared" si="107"/>
        <v>#DIV/0!</v>
      </c>
      <c r="AL88" s="178" t="e">
        <f t="shared" si="108"/>
        <v>#DIV/0!</v>
      </c>
      <c r="AM88" s="179" t="e">
        <f t="shared" si="78"/>
        <v>#DIV/0!</v>
      </c>
      <c r="AN88" s="179" t="e">
        <f t="shared" si="109"/>
        <v>#DIV/0!</v>
      </c>
      <c r="AO88" s="180" t="e">
        <f t="shared" si="79"/>
        <v>#DIV/0!</v>
      </c>
      <c r="AP88" s="179" t="e">
        <f t="shared" si="110"/>
        <v>#DIV/0!</v>
      </c>
      <c r="AQ88" s="181">
        <f t="shared" si="80"/>
        <v>0</v>
      </c>
    </row>
    <row r="89" spans="1:43" x14ac:dyDescent="0.2">
      <c r="A89" s="37">
        <f>IF(AND((C89-SWeRF!C$5)*(C88-SWeRF!C$5)&lt;=0,ISNUMBER(SWeRF!C89)),(B88+(SWeRF!C$5-C88)*(B89-B88)/(C89-C88)),0)</f>
        <v>0</v>
      </c>
      <c r="B89" s="103">
        <f>IF(ISNUMBER(SWeRF!C89),SWeRF!C89,B88)</f>
        <v>0.01</v>
      </c>
      <c r="C89" s="35">
        <f>IF(ISNUMBER(SWeRF!D89),SWeRF!D89,C88)</f>
        <v>0</v>
      </c>
      <c r="D89" s="79">
        <f t="shared" si="81"/>
        <v>0.01</v>
      </c>
      <c r="E89" s="38">
        <f t="shared" si="82"/>
        <v>0</v>
      </c>
      <c r="F89" s="38">
        <f t="shared" si="83"/>
        <v>0</v>
      </c>
      <c r="G89" s="39">
        <f t="shared" si="84"/>
        <v>0</v>
      </c>
      <c r="H89" s="149"/>
      <c r="I89" s="26">
        <f t="shared" si="85"/>
        <v>2.9832867780352594E-2</v>
      </c>
      <c r="J89" s="79">
        <f t="shared" si="86"/>
        <v>2.9832867780352594E-2</v>
      </c>
      <c r="K89" s="36">
        <f t="shared" si="87"/>
        <v>0</v>
      </c>
      <c r="L89" s="55">
        <f t="shared" si="88"/>
        <v>0</v>
      </c>
      <c r="M89" s="56">
        <f t="shared" si="89"/>
        <v>0</v>
      </c>
      <c r="N89" s="85">
        <f t="shared" si="90"/>
        <v>0</v>
      </c>
      <c r="O89" s="6">
        <f t="shared" si="91"/>
        <v>0</v>
      </c>
      <c r="P89" s="9">
        <f t="shared" si="92"/>
        <v>0</v>
      </c>
      <c r="Q89" s="63">
        <f t="shared" si="93"/>
        <v>99.910581448888067</v>
      </c>
      <c r="R89" s="61">
        <f t="shared" si="94"/>
        <v>1</v>
      </c>
      <c r="S89" s="64">
        <f t="shared" si="95"/>
        <v>99.910581448888067</v>
      </c>
      <c r="T89" s="63">
        <f t="shared" si="96"/>
        <v>99.910581448888067</v>
      </c>
      <c r="U89" s="61">
        <f t="shared" si="74"/>
        <v>1</v>
      </c>
      <c r="V89" s="64">
        <f t="shared" si="75"/>
        <v>99.910581448888067</v>
      </c>
      <c r="X89" s="26">
        <f t="shared" si="76"/>
        <v>0</v>
      </c>
      <c r="Y89" s="79">
        <f t="shared" si="97"/>
        <v>0</v>
      </c>
      <c r="Z89" s="36">
        <f t="shared" si="98"/>
        <v>0</v>
      </c>
      <c r="AA89" s="55">
        <f t="shared" si="99"/>
        <v>0</v>
      </c>
      <c r="AB89" s="56">
        <f t="shared" si="100"/>
        <v>0</v>
      </c>
      <c r="AC89" s="85" t="e">
        <f t="shared" si="101"/>
        <v>#NUM!</v>
      </c>
      <c r="AD89" s="6" t="e">
        <f t="shared" si="102"/>
        <v>#NUM!</v>
      </c>
      <c r="AE89" s="9">
        <f t="shared" si="77"/>
        <v>0</v>
      </c>
      <c r="AF89" s="63">
        <f t="shared" si="103"/>
        <v>100</v>
      </c>
      <c r="AG89" s="61" t="e">
        <f t="shared" si="104"/>
        <v>#NUM!</v>
      </c>
      <c r="AH89" s="64" t="e">
        <f t="shared" si="105"/>
        <v>#NUM!</v>
      </c>
      <c r="AJ89" s="176" t="e">
        <f t="shared" si="106"/>
        <v>#DIV/0!</v>
      </c>
      <c r="AK89" s="177" t="e">
        <f t="shared" si="107"/>
        <v>#DIV/0!</v>
      </c>
      <c r="AL89" s="178" t="e">
        <f t="shared" si="108"/>
        <v>#DIV/0!</v>
      </c>
      <c r="AM89" s="179" t="e">
        <f t="shared" si="78"/>
        <v>#DIV/0!</v>
      </c>
      <c r="AN89" s="179" t="e">
        <f t="shared" si="109"/>
        <v>#DIV/0!</v>
      </c>
      <c r="AO89" s="180" t="e">
        <f t="shared" si="79"/>
        <v>#DIV/0!</v>
      </c>
      <c r="AP89" s="179" t="e">
        <f t="shared" si="110"/>
        <v>#DIV/0!</v>
      </c>
      <c r="AQ89" s="181">
        <f t="shared" si="80"/>
        <v>0</v>
      </c>
    </row>
    <row r="90" spans="1:43" x14ac:dyDescent="0.2">
      <c r="A90" s="37">
        <f>IF(AND((C90-SWeRF!C$5)*(C89-SWeRF!C$5)&lt;=0,ISNUMBER(SWeRF!C90)),(B89+(SWeRF!C$5-C89)*(B90-B89)/(C90-C89)),0)</f>
        <v>0</v>
      </c>
      <c r="B90" s="103">
        <f>IF(ISNUMBER(SWeRF!C90),SWeRF!C90,B89)</f>
        <v>0.01</v>
      </c>
      <c r="C90" s="35">
        <f>IF(ISNUMBER(SWeRF!D90),SWeRF!D90,C89)</f>
        <v>0</v>
      </c>
      <c r="D90" s="79">
        <f t="shared" si="81"/>
        <v>0.01</v>
      </c>
      <c r="E90" s="38">
        <f t="shared" si="82"/>
        <v>0</v>
      </c>
      <c r="F90" s="38">
        <f t="shared" si="83"/>
        <v>0</v>
      </c>
      <c r="G90" s="39">
        <f t="shared" si="84"/>
        <v>0</v>
      </c>
      <c r="H90" s="149"/>
      <c r="I90" s="26">
        <f t="shared" si="85"/>
        <v>2.9832867780352594E-2</v>
      </c>
      <c r="J90" s="79">
        <f t="shared" si="86"/>
        <v>2.9832867780352594E-2</v>
      </c>
      <c r="K90" s="36">
        <f t="shared" si="87"/>
        <v>0</v>
      </c>
      <c r="L90" s="55">
        <f t="shared" si="88"/>
        <v>0</v>
      </c>
      <c r="M90" s="56">
        <f t="shared" si="89"/>
        <v>0</v>
      </c>
      <c r="N90" s="85">
        <f t="shared" si="90"/>
        <v>0</v>
      </c>
      <c r="O90" s="6">
        <f t="shared" si="91"/>
        <v>0</v>
      </c>
      <c r="P90" s="9">
        <f t="shared" si="92"/>
        <v>0</v>
      </c>
      <c r="Q90" s="63">
        <f t="shared" si="93"/>
        <v>99.910581448888067</v>
      </c>
      <c r="R90" s="61">
        <f t="shared" si="94"/>
        <v>1</v>
      </c>
      <c r="S90" s="64">
        <f t="shared" si="95"/>
        <v>99.910581448888067</v>
      </c>
      <c r="T90" s="63">
        <f t="shared" si="96"/>
        <v>99.910581448888067</v>
      </c>
      <c r="U90" s="61">
        <f t="shared" si="74"/>
        <v>1</v>
      </c>
      <c r="V90" s="64">
        <f t="shared" si="75"/>
        <v>99.910581448888067</v>
      </c>
      <c r="X90" s="26">
        <f t="shared" si="76"/>
        <v>0</v>
      </c>
      <c r="Y90" s="79">
        <f t="shared" si="97"/>
        <v>0</v>
      </c>
      <c r="Z90" s="36">
        <f t="shared" si="98"/>
        <v>0</v>
      </c>
      <c r="AA90" s="55">
        <f t="shared" si="99"/>
        <v>0</v>
      </c>
      <c r="AB90" s="56">
        <f t="shared" si="100"/>
        <v>0</v>
      </c>
      <c r="AC90" s="85" t="e">
        <f t="shared" si="101"/>
        <v>#NUM!</v>
      </c>
      <c r="AD90" s="6" t="e">
        <f t="shared" si="102"/>
        <v>#NUM!</v>
      </c>
      <c r="AE90" s="9">
        <f t="shared" si="77"/>
        <v>0</v>
      </c>
      <c r="AF90" s="63">
        <f t="shared" si="103"/>
        <v>100</v>
      </c>
      <c r="AG90" s="61" t="e">
        <f t="shared" si="104"/>
        <v>#NUM!</v>
      </c>
      <c r="AH90" s="64" t="e">
        <f t="shared" si="105"/>
        <v>#NUM!</v>
      </c>
      <c r="AJ90" s="176" t="e">
        <f t="shared" si="106"/>
        <v>#DIV/0!</v>
      </c>
      <c r="AK90" s="177" t="e">
        <f t="shared" si="107"/>
        <v>#DIV/0!</v>
      </c>
      <c r="AL90" s="178" t="e">
        <f t="shared" si="108"/>
        <v>#DIV/0!</v>
      </c>
      <c r="AM90" s="179" t="e">
        <f t="shared" si="78"/>
        <v>#DIV/0!</v>
      </c>
      <c r="AN90" s="179" t="e">
        <f t="shared" si="109"/>
        <v>#DIV/0!</v>
      </c>
      <c r="AO90" s="180" t="e">
        <f t="shared" si="79"/>
        <v>#DIV/0!</v>
      </c>
      <c r="AP90" s="179" t="e">
        <f t="shared" si="110"/>
        <v>#DIV/0!</v>
      </c>
      <c r="AQ90" s="181">
        <f t="shared" si="80"/>
        <v>0</v>
      </c>
    </row>
    <row r="91" spans="1:43" x14ac:dyDescent="0.2">
      <c r="A91" s="37">
        <f>IF(AND((C91-SWeRF!C$5)*(C90-SWeRF!C$5)&lt;=0,ISNUMBER(SWeRF!C91)),(B90+(SWeRF!C$5-C90)*(B91-B90)/(C91-C90)),0)</f>
        <v>0</v>
      </c>
      <c r="B91" s="103">
        <f>IF(ISNUMBER(SWeRF!C91),SWeRF!C91,B90)</f>
        <v>0.01</v>
      </c>
      <c r="C91" s="35">
        <f>IF(ISNUMBER(SWeRF!D91),SWeRF!D91,C90)</f>
        <v>0</v>
      </c>
      <c r="D91" s="79">
        <f t="shared" si="81"/>
        <v>0.01</v>
      </c>
      <c r="E91" s="38">
        <f t="shared" si="82"/>
        <v>0</v>
      </c>
      <c r="F91" s="38">
        <f t="shared" si="83"/>
        <v>0</v>
      </c>
      <c r="G91" s="39">
        <f t="shared" si="84"/>
        <v>0</v>
      </c>
      <c r="H91" s="149"/>
      <c r="I91" s="26">
        <f t="shared" si="85"/>
        <v>2.9832867780352594E-2</v>
      </c>
      <c r="J91" s="79">
        <f t="shared" si="86"/>
        <v>2.9832867780352594E-2</v>
      </c>
      <c r="K91" s="36">
        <f t="shared" si="87"/>
        <v>0</v>
      </c>
      <c r="L91" s="55">
        <f t="shared" si="88"/>
        <v>0</v>
      </c>
      <c r="M91" s="56">
        <f t="shared" si="89"/>
        <v>0</v>
      </c>
      <c r="N91" s="85">
        <f t="shared" si="90"/>
        <v>0</v>
      </c>
      <c r="O91" s="6">
        <f t="shared" si="91"/>
        <v>0</v>
      </c>
      <c r="P91" s="9">
        <f t="shared" si="92"/>
        <v>0</v>
      </c>
      <c r="Q91" s="63">
        <f t="shared" si="93"/>
        <v>99.910581448888067</v>
      </c>
      <c r="R91" s="61">
        <f t="shared" si="94"/>
        <v>1</v>
      </c>
      <c r="S91" s="64">
        <f t="shared" si="95"/>
        <v>99.910581448888067</v>
      </c>
      <c r="T91" s="63">
        <f t="shared" si="96"/>
        <v>99.910581448888067</v>
      </c>
      <c r="U91" s="61">
        <f t="shared" si="74"/>
        <v>1</v>
      </c>
      <c r="V91" s="64">
        <f t="shared" si="75"/>
        <v>99.910581448888067</v>
      </c>
      <c r="X91" s="26">
        <f t="shared" si="76"/>
        <v>0</v>
      </c>
      <c r="Y91" s="79">
        <f t="shared" si="97"/>
        <v>0</v>
      </c>
      <c r="Z91" s="36">
        <f t="shared" si="98"/>
        <v>0</v>
      </c>
      <c r="AA91" s="55">
        <f t="shared" si="99"/>
        <v>0</v>
      </c>
      <c r="AB91" s="56">
        <f t="shared" si="100"/>
        <v>0</v>
      </c>
      <c r="AC91" s="85" t="e">
        <f t="shared" si="101"/>
        <v>#NUM!</v>
      </c>
      <c r="AD91" s="6" t="e">
        <f t="shared" si="102"/>
        <v>#NUM!</v>
      </c>
      <c r="AE91" s="9">
        <f t="shared" si="77"/>
        <v>0</v>
      </c>
      <c r="AF91" s="63">
        <f t="shared" si="103"/>
        <v>100</v>
      </c>
      <c r="AG91" s="61" t="e">
        <f t="shared" si="104"/>
        <v>#NUM!</v>
      </c>
      <c r="AH91" s="64" t="e">
        <f t="shared" si="105"/>
        <v>#NUM!</v>
      </c>
      <c r="AJ91" s="176" t="e">
        <f t="shared" si="106"/>
        <v>#DIV/0!</v>
      </c>
      <c r="AK91" s="177" t="e">
        <f t="shared" si="107"/>
        <v>#DIV/0!</v>
      </c>
      <c r="AL91" s="178" t="e">
        <f t="shared" si="108"/>
        <v>#DIV/0!</v>
      </c>
      <c r="AM91" s="179" t="e">
        <f t="shared" si="78"/>
        <v>#DIV/0!</v>
      </c>
      <c r="AN91" s="179" t="e">
        <f t="shared" si="109"/>
        <v>#DIV/0!</v>
      </c>
      <c r="AO91" s="180" t="e">
        <f t="shared" si="79"/>
        <v>#DIV/0!</v>
      </c>
      <c r="AP91" s="179" t="e">
        <f t="shared" si="110"/>
        <v>#DIV/0!</v>
      </c>
      <c r="AQ91" s="181">
        <f t="shared" si="80"/>
        <v>0</v>
      </c>
    </row>
    <row r="92" spans="1:43" x14ac:dyDescent="0.2">
      <c r="A92" s="37">
        <f>IF(AND((C92-SWeRF!C$5)*(C91-SWeRF!C$5)&lt;=0,ISNUMBER(SWeRF!C92)),(B91+(SWeRF!C$5-C91)*(B92-B91)/(C92-C91)),0)</f>
        <v>0</v>
      </c>
      <c r="B92" s="103">
        <f>IF(ISNUMBER(SWeRF!C92),SWeRF!C92,B91)</f>
        <v>0.01</v>
      </c>
      <c r="C92" s="35">
        <f>IF(ISNUMBER(SWeRF!D92),SWeRF!D92,C91)</f>
        <v>0</v>
      </c>
      <c r="D92" s="79">
        <f t="shared" si="81"/>
        <v>0.01</v>
      </c>
      <c r="E92" s="38">
        <f t="shared" si="82"/>
        <v>0</v>
      </c>
      <c r="F92" s="38">
        <f t="shared" si="83"/>
        <v>0</v>
      </c>
      <c r="G92" s="39">
        <f t="shared" si="84"/>
        <v>0</v>
      </c>
      <c r="H92" s="149"/>
      <c r="I92" s="26">
        <f t="shared" si="85"/>
        <v>2.9832867780352594E-2</v>
      </c>
      <c r="J92" s="79">
        <f t="shared" si="86"/>
        <v>2.9832867780352594E-2</v>
      </c>
      <c r="K92" s="36">
        <f t="shared" si="87"/>
        <v>0</v>
      </c>
      <c r="L92" s="55">
        <f t="shared" si="88"/>
        <v>0</v>
      </c>
      <c r="M92" s="56">
        <f t="shared" si="89"/>
        <v>0</v>
      </c>
      <c r="N92" s="85">
        <f t="shared" si="90"/>
        <v>0</v>
      </c>
      <c r="O92" s="6">
        <f t="shared" si="91"/>
        <v>0</v>
      </c>
      <c r="P92" s="9">
        <f t="shared" si="92"/>
        <v>0</v>
      </c>
      <c r="Q92" s="63">
        <f t="shared" si="93"/>
        <v>99.910581448888067</v>
      </c>
      <c r="R92" s="61">
        <f t="shared" si="94"/>
        <v>1</v>
      </c>
      <c r="S92" s="64">
        <f t="shared" si="95"/>
        <v>99.910581448888067</v>
      </c>
      <c r="T92" s="63">
        <f t="shared" si="96"/>
        <v>99.910581448888067</v>
      </c>
      <c r="U92" s="61">
        <f t="shared" si="74"/>
        <v>1</v>
      </c>
      <c r="V92" s="64">
        <f t="shared" si="75"/>
        <v>99.910581448888067</v>
      </c>
      <c r="X92" s="26">
        <f t="shared" si="76"/>
        <v>0</v>
      </c>
      <c r="Y92" s="79">
        <f t="shared" si="97"/>
        <v>0</v>
      </c>
      <c r="Z92" s="36">
        <f t="shared" si="98"/>
        <v>0</v>
      </c>
      <c r="AA92" s="55">
        <f t="shared" si="99"/>
        <v>0</v>
      </c>
      <c r="AB92" s="56">
        <f t="shared" si="100"/>
        <v>0</v>
      </c>
      <c r="AC92" s="85" t="e">
        <f t="shared" si="101"/>
        <v>#NUM!</v>
      </c>
      <c r="AD92" s="6" t="e">
        <f t="shared" si="102"/>
        <v>#NUM!</v>
      </c>
      <c r="AE92" s="9">
        <f t="shared" si="77"/>
        <v>0</v>
      </c>
      <c r="AF92" s="63">
        <f t="shared" si="103"/>
        <v>100</v>
      </c>
      <c r="AG92" s="61" t="e">
        <f t="shared" si="104"/>
        <v>#NUM!</v>
      </c>
      <c r="AH92" s="64" t="e">
        <f t="shared" si="105"/>
        <v>#NUM!</v>
      </c>
      <c r="AJ92" s="176" t="e">
        <f t="shared" si="106"/>
        <v>#DIV/0!</v>
      </c>
      <c r="AK92" s="177" t="e">
        <f t="shared" si="107"/>
        <v>#DIV/0!</v>
      </c>
      <c r="AL92" s="178" t="e">
        <f t="shared" si="108"/>
        <v>#DIV/0!</v>
      </c>
      <c r="AM92" s="179" t="e">
        <f t="shared" si="78"/>
        <v>#DIV/0!</v>
      </c>
      <c r="AN92" s="179" t="e">
        <f t="shared" si="109"/>
        <v>#DIV/0!</v>
      </c>
      <c r="AO92" s="180" t="e">
        <f t="shared" si="79"/>
        <v>#DIV/0!</v>
      </c>
      <c r="AP92" s="179" t="e">
        <f t="shared" si="110"/>
        <v>#DIV/0!</v>
      </c>
      <c r="AQ92" s="181">
        <f t="shared" si="80"/>
        <v>0</v>
      </c>
    </row>
    <row r="93" spans="1:43" x14ac:dyDescent="0.2">
      <c r="A93" s="37">
        <f>IF(AND((C93-SWeRF!C$5)*(C92-SWeRF!C$5)&lt;=0,ISNUMBER(SWeRF!C93)),(B92+(SWeRF!C$5-C92)*(B93-B92)/(C93-C92)),0)</f>
        <v>0</v>
      </c>
      <c r="B93" s="103">
        <f>IF(ISNUMBER(SWeRF!C93),SWeRF!C93,B92)</f>
        <v>0.01</v>
      </c>
      <c r="C93" s="35">
        <f>IF(ISNUMBER(SWeRF!D93),SWeRF!D93,C92)</f>
        <v>0</v>
      </c>
      <c r="D93" s="79">
        <f t="shared" si="81"/>
        <v>0.01</v>
      </c>
      <c r="E93" s="38">
        <f t="shared" si="82"/>
        <v>0</v>
      </c>
      <c r="F93" s="38">
        <f t="shared" si="83"/>
        <v>0</v>
      </c>
      <c r="G93" s="39">
        <f t="shared" si="84"/>
        <v>0</v>
      </c>
      <c r="H93" s="149"/>
      <c r="I93" s="26">
        <f t="shared" si="85"/>
        <v>2.9832867780352594E-2</v>
      </c>
      <c r="J93" s="79">
        <f t="shared" si="86"/>
        <v>2.9832867780352594E-2</v>
      </c>
      <c r="K93" s="36">
        <f t="shared" si="87"/>
        <v>0</v>
      </c>
      <c r="L93" s="55">
        <f t="shared" si="88"/>
        <v>0</v>
      </c>
      <c r="M93" s="56">
        <f t="shared" si="89"/>
        <v>0</v>
      </c>
      <c r="N93" s="85">
        <f t="shared" si="90"/>
        <v>0</v>
      </c>
      <c r="O93" s="6">
        <f t="shared" si="91"/>
        <v>0</v>
      </c>
      <c r="P93" s="9">
        <f t="shared" si="92"/>
        <v>0</v>
      </c>
      <c r="Q93" s="63">
        <f t="shared" si="93"/>
        <v>99.910581448888067</v>
      </c>
      <c r="R93" s="61">
        <f t="shared" si="94"/>
        <v>1</v>
      </c>
      <c r="S93" s="64">
        <f t="shared" si="95"/>
        <v>99.910581448888067</v>
      </c>
      <c r="T93" s="63">
        <f t="shared" si="96"/>
        <v>99.910581448888067</v>
      </c>
      <c r="U93" s="61">
        <f t="shared" si="74"/>
        <v>1</v>
      </c>
      <c r="V93" s="64">
        <f t="shared" si="75"/>
        <v>99.910581448888067</v>
      </c>
      <c r="X93" s="26">
        <f t="shared" si="76"/>
        <v>0</v>
      </c>
      <c r="Y93" s="79">
        <f t="shared" si="97"/>
        <v>0</v>
      </c>
      <c r="Z93" s="36">
        <f t="shared" si="98"/>
        <v>0</v>
      </c>
      <c r="AA93" s="55">
        <f t="shared" si="99"/>
        <v>0</v>
      </c>
      <c r="AB93" s="56">
        <f t="shared" si="100"/>
        <v>0</v>
      </c>
      <c r="AC93" s="85" t="e">
        <f t="shared" si="101"/>
        <v>#NUM!</v>
      </c>
      <c r="AD93" s="6" t="e">
        <f t="shared" si="102"/>
        <v>#NUM!</v>
      </c>
      <c r="AE93" s="9">
        <f t="shared" si="77"/>
        <v>0</v>
      </c>
      <c r="AF93" s="63">
        <f t="shared" si="103"/>
        <v>100</v>
      </c>
      <c r="AG93" s="61" t="e">
        <f t="shared" si="104"/>
        <v>#NUM!</v>
      </c>
      <c r="AH93" s="64" t="e">
        <f t="shared" si="105"/>
        <v>#NUM!</v>
      </c>
      <c r="AJ93" s="176" t="e">
        <f t="shared" si="106"/>
        <v>#DIV/0!</v>
      </c>
      <c r="AK93" s="177" t="e">
        <f t="shared" si="107"/>
        <v>#DIV/0!</v>
      </c>
      <c r="AL93" s="178" t="e">
        <f t="shared" si="108"/>
        <v>#DIV/0!</v>
      </c>
      <c r="AM93" s="179" t="e">
        <f t="shared" si="78"/>
        <v>#DIV/0!</v>
      </c>
      <c r="AN93" s="179" t="e">
        <f t="shared" si="109"/>
        <v>#DIV/0!</v>
      </c>
      <c r="AO93" s="180" t="e">
        <f t="shared" si="79"/>
        <v>#DIV/0!</v>
      </c>
      <c r="AP93" s="179" t="e">
        <f t="shared" si="110"/>
        <v>#DIV/0!</v>
      </c>
      <c r="AQ93" s="181">
        <f t="shared" si="80"/>
        <v>0</v>
      </c>
    </row>
    <row r="94" spans="1:43" x14ac:dyDescent="0.2">
      <c r="A94" s="37">
        <f>IF(AND((C94-SWeRF!C$5)*(C93-SWeRF!C$5)&lt;=0,ISNUMBER(SWeRF!C94)),(B93+(SWeRF!C$5-C93)*(B94-B93)/(C94-C93)),0)</f>
        <v>0</v>
      </c>
      <c r="B94" s="103">
        <f>IF(ISNUMBER(SWeRF!C94),SWeRF!C94,B93)</f>
        <v>0.01</v>
      </c>
      <c r="C94" s="35">
        <f>IF(ISNUMBER(SWeRF!D94),SWeRF!D94,C93)</f>
        <v>0</v>
      </c>
      <c r="D94" s="79">
        <f t="shared" si="81"/>
        <v>0.01</v>
      </c>
      <c r="E94" s="38">
        <f t="shared" si="82"/>
        <v>0</v>
      </c>
      <c r="F94" s="38">
        <f t="shared" si="83"/>
        <v>0</v>
      </c>
      <c r="G94" s="39">
        <f t="shared" si="84"/>
        <v>0</v>
      </c>
      <c r="H94" s="149"/>
      <c r="I94" s="26">
        <f t="shared" si="85"/>
        <v>2.9832867780352594E-2</v>
      </c>
      <c r="J94" s="79">
        <f t="shared" si="86"/>
        <v>2.9832867780352594E-2</v>
      </c>
      <c r="K94" s="36">
        <f t="shared" si="87"/>
        <v>0</v>
      </c>
      <c r="L94" s="55">
        <f t="shared" si="88"/>
        <v>0</v>
      </c>
      <c r="M94" s="56">
        <f t="shared" si="89"/>
        <v>0</v>
      </c>
      <c r="N94" s="85">
        <f t="shared" si="90"/>
        <v>0</v>
      </c>
      <c r="O94" s="6">
        <f t="shared" si="91"/>
        <v>0</v>
      </c>
      <c r="P94" s="9">
        <f t="shared" si="92"/>
        <v>0</v>
      </c>
      <c r="Q94" s="63">
        <f t="shared" si="93"/>
        <v>99.910581448888067</v>
      </c>
      <c r="R94" s="61">
        <f t="shared" si="94"/>
        <v>1</v>
      </c>
      <c r="S94" s="64">
        <f t="shared" si="95"/>
        <v>99.910581448888067</v>
      </c>
      <c r="T94" s="63">
        <f t="shared" si="96"/>
        <v>99.910581448888067</v>
      </c>
      <c r="U94" s="61">
        <f t="shared" si="74"/>
        <v>1</v>
      </c>
      <c r="V94" s="64">
        <f t="shared" si="75"/>
        <v>99.910581448888067</v>
      </c>
      <c r="X94" s="26">
        <f t="shared" si="76"/>
        <v>0</v>
      </c>
      <c r="Y94" s="79">
        <f t="shared" si="97"/>
        <v>0</v>
      </c>
      <c r="Z94" s="36">
        <f t="shared" si="98"/>
        <v>0</v>
      </c>
      <c r="AA94" s="55">
        <f t="shared" si="99"/>
        <v>0</v>
      </c>
      <c r="AB94" s="56">
        <f t="shared" si="100"/>
        <v>0</v>
      </c>
      <c r="AC94" s="85" t="e">
        <f t="shared" si="101"/>
        <v>#NUM!</v>
      </c>
      <c r="AD94" s="6" t="e">
        <f t="shared" si="102"/>
        <v>#NUM!</v>
      </c>
      <c r="AE94" s="9">
        <f t="shared" si="77"/>
        <v>0</v>
      </c>
      <c r="AF94" s="63">
        <f t="shared" si="103"/>
        <v>100</v>
      </c>
      <c r="AG94" s="61" t="e">
        <f t="shared" si="104"/>
        <v>#NUM!</v>
      </c>
      <c r="AH94" s="64" t="e">
        <f t="shared" si="105"/>
        <v>#NUM!</v>
      </c>
      <c r="AJ94" s="176" t="e">
        <f t="shared" si="106"/>
        <v>#DIV/0!</v>
      </c>
      <c r="AK94" s="177" t="e">
        <f t="shared" si="107"/>
        <v>#DIV/0!</v>
      </c>
      <c r="AL94" s="178" t="e">
        <f t="shared" si="108"/>
        <v>#DIV/0!</v>
      </c>
      <c r="AM94" s="179" t="e">
        <f t="shared" si="78"/>
        <v>#DIV/0!</v>
      </c>
      <c r="AN94" s="179" t="e">
        <f t="shared" si="109"/>
        <v>#DIV/0!</v>
      </c>
      <c r="AO94" s="180" t="e">
        <f t="shared" si="79"/>
        <v>#DIV/0!</v>
      </c>
      <c r="AP94" s="179" t="e">
        <f t="shared" si="110"/>
        <v>#DIV/0!</v>
      </c>
      <c r="AQ94" s="181">
        <f t="shared" si="80"/>
        <v>0</v>
      </c>
    </row>
    <row r="95" spans="1:43" x14ac:dyDescent="0.2">
      <c r="A95" s="37">
        <f>IF(AND((C95-SWeRF!C$5)*(C94-SWeRF!C$5)&lt;=0,ISNUMBER(SWeRF!C95)),(B94+(SWeRF!C$5-C94)*(B95-B94)/(C95-C94)),0)</f>
        <v>0</v>
      </c>
      <c r="B95" s="103">
        <f>IF(ISNUMBER(SWeRF!C95),SWeRF!C95,B94)</f>
        <v>0.01</v>
      </c>
      <c r="C95" s="35">
        <f>IF(ISNUMBER(SWeRF!D95),SWeRF!D95,C94)</f>
        <v>0</v>
      </c>
      <c r="D95" s="79">
        <f t="shared" si="81"/>
        <v>0.01</v>
      </c>
      <c r="E95" s="38">
        <f t="shared" si="82"/>
        <v>0</v>
      </c>
      <c r="F95" s="38">
        <f t="shared" si="83"/>
        <v>0</v>
      </c>
      <c r="G95" s="39">
        <f t="shared" si="84"/>
        <v>0</v>
      </c>
      <c r="H95" s="149"/>
      <c r="I95" s="26">
        <f t="shared" si="85"/>
        <v>2.9832867780352594E-2</v>
      </c>
      <c r="J95" s="79">
        <f t="shared" si="86"/>
        <v>2.9832867780352594E-2</v>
      </c>
      <c r="K95" s="36">
        <f t="shared" si="87"/>
        <v>0</v>
      </c>
      <c r="L95" s="55">
        <f t="shared" si="88"/>
        <v>0</v>
      </c>
      <c r="M95" s="56">
        <f t="shared" si="89"/>
        <v>0</v>
      </c>
      <c r="N95" s="85">
        <f t="shared" si="90"/>
        <v>0</v>
      </c>
      <c r="O95" s="6">
        <f t="shared" si="91"/>
        <v>0</v>
      </c>
      <c r="P95" s="9">
        <f t="shared" si="92"/>
        <v>0</v>
      </c>
      <c r="Q95" s="63">
        <f t="shared" si="93"/>
        <v>99.910581448888067</v>
      </c>
      <c r="R95" s="61">
        <f t="shared" si="94"/>
        <v>1</v>
      </c>
      <c r="S95" s="64">
        <f t="shared" si="95"/>
        <v>99.910581448888067</v>
      </c>
      <c r="T95" s="63">
        <f t="shared" si="96"/>
        <v>99.910581448888067</v>
      </c>
      <c r="U95" s="61">
        <f t="shared" si="74"/>
        <v>1</v>
      </c>
      <c r="V95" s="64">
        <f t="shared" si="75"/>
        <v>99.910581448888067</v>
      </c>
      <c r="X95" s="26">
        <f t="shared" si="76"/>
        <v>0</v>
      </c>
      <c r="Y95" s="79">
        <f t="shared" si="97"/>
        <v>0</v>
      </c>
      <c r="Z95" s="36">
        <f t="shared" si="98"/>
        <v>0</v>
      </c>
      <c r="AA95" s="55">
        <f t="shared" si="99"/>
        <v>0</v>
      </c>
      <c r="AB95" s="56">
        <f t="shared" si="100"/>
        <v>0</v>
      </c>
      <c r="AC95" s="85" t="e">
        <f t="shared" si="101"/>
        <v>#NUM!</v>
      </c>
      <c r="AD95" s="6" t="e">
        <f t="shared" si="102"/>
        <v>#NUM!</v>
      </c>
      <c r="AE95" s="9">
        <f t="shared" si="77"/>
        <v>0</v>
      </c>
      <c r="AF95" s="63">
        <f t="shared" si="103"/>
        <v>100</v>
      </c>
      <c r="AG95" s="61" t="e">
        <f t="shared" si="104"/>
        <v>#NUM!</v>
      </c>
      <c r="AH95" s="64" t="e">
        <f t="shared" si="105"/>
        <v>#NUM!</v>
      </c>
      <c r="AJ95" s="176" t="e">
        <f t="shared" si="106"/>
        <v>#DIV/0!</v>
      </c>
      <c r="AK95" s="177" t="e">
        <f t="shared" si="107"/>
        <v>#DIV/0!</v>
      </c>
      <c r="AL95" s="178" t="e">
        <f t="shared" si="108"/>
        <v>#DIV/0!</v>
      </c>
      <c r="AM95" s="179" t="e">
        <f t="shared" si="78"/>
        <v>#DIV/0!</v>
      </c>
      <c r="AN95" s="179" t="e">
        <f t="shared" si="109"/>
        <v>#DIV/0!</v>
      </c>
      <c r="AO95" s="180" t="e">
        <f t="shared" si="79"/>
        <v>#DIV/0!</v>
      </c>
      <c r="AP95" s="179" t="e">
        <f t="shared" si="110"/>
        <v>#DIV/0!</v>
      </c>
      <c r="AQ95" s="181">
        <f t="shared" si="80"/>
        <v>0</v>
      </c>
    </row>
    <row r="96" spans="1:43" x14ac:dyDescent="0.2">
      <c r="A96" s="37">
        <f>IF(AND((C96-SWeRF!C$5)*(C95-SWeRF!C$5)&lt;=0,ISNUMBER(SWeRF!C96)),(B95+(SWeRF!C$5-C95)*(B96-B95)/(C96-C95)),0)</f>
        <v>0</v>
      </c>
      <c r="B96" s="103">
        <f>IF(ISNUMBER(SWeRF!C96),SWeRF!C96,B95)</f>
        <v>0.01</v>
      </c>
      <c r="C96" s="35">
        <f>IF(ISNUMBER(SWeRF!D96),SWeRF!D96,C95)</f>
        <v>0</v>
      </c>
      <c r="D96" s="79">
        <f t="shared" si="81"/>
        <v>0.01</v>
      </c>
      <c r="E96" s="38">
        <f t="shared" si="82"/>
        <v>0</v>
      </c>
      <c r="F96" s="38">
        <f t="shared" si="83"/>
        <v>0</v>
      </c>
      <c r="G96" s="39">
        <f t="shared" si="84"/>
        <v>0</v>
      </c>
      <c r="H96" s="149"/>
      <c r="I96" s="26">
        <f t="shared" si="85"/>
        <v>2.9832867780352594E-2</v>
      </c>
      <c r="J96" s="79">
        <f t="shared" si="86"/>
        <v>2.9832867780352594E-2</v>
      </c>
      <c r="K96" s="36">
        <f t="shared" si="87"/>
        <v>0</v>
      </c>
      <c r="L96" s="55">
        <f t="shared" si="88"/>
        <v>0</v>
      </c>
      <c r="M96" s="56">
        <f t="shared" si="89"/>
        <v>0</v>
      </c>
      <c r="N96" s="85">
        <f t="shared" si="90"/>
        <v>0</v>
      </c>
      <c r="O96" s="6">
        <f t="shared" si="91"/>
        <v>0</v>
      </c>
      <c r="P96" s="9">
        <f t="shared" si="92"/>
        <v>0</v>
      </c>
      <c r="Q96" s="63">
        <f t="shared" si="93"/>
        <v>99.910581448888067</v>
      </c>
      <c r="R96" s="61">
        <f t="shared" si="94"/>
        <v>1</v>
      </c>
      <c r="S96" s="64">
        <f t="shared" si="95"/>
        <v>99.910581448888067</v>
      </c>
      <c r="T96" s="63">
        <f t="shared" si="96"/>
        <v>99.910581448888067</v>
      </c>
      <c r="U96" s="61">
        <f t="shared" si="74"/>
        <v>1</v>
      </c>
      <c r="V96" s="64">
        <f t="shared" si="75"/>
        <v>99.910581448888067</v>
      </c>
      <c r="X96" s="26">
        <f t="shared" si="76"/>
        <v>0</v>
      </c>
      <c r="Y96" s="79">
        <f t="shared" si="97"/>
        <v>0</v>
      </c>
      <c r="Z96" s="36">
        <f t="shared" si="98"/>
        <v>0</v>
      </c>
      <c r="AA96" s="55">
        <f t="shared" si="99"/>
        <v>0</v>
      </c>
      <c r="AB96" s="56">
        <f t="shared" si="100"/>
        <v>0</v>
      </c>
      <c r="AC96" s="85" t="e">
        <f t="shared" si="101"/>
        <v>#NUM!</v>
      </c>
      <c r="AD96" s="6" t="e">
        <f t="shared" si="102"/>
        <v>#NUM!</v>
      </c>
      <c r="AE96" s="9">
        <f t="shared" si="77"/>
        <v>0</v>
      </c>
      <c r="AF96" s="63">
        <f t="shared" si="103"/>
        <v>100</v>
      </c>
      <c r="AG96" s="61" t="e">
        <f t="shared" si="104"/>
        <v>#NUM!</v>
      </c>
      <c r="AH96" s="64" t="e">
        <f t="shared" si="105"/>
        <v>#NUM!</v>
      </c>
      <c r="AJ96" s="176" t="e">
        <f t="shared" si="106"/>
        <v>#DIV/0!</v>
      </c>
      <c r="AK96" s="177" t="e">
        <f t="shared" si="107"/>
        <v>#DIV/0!</v>
      </c>
      <c r="AL96" s="178" t="e">
        <f t="shared" si="108"/>
        <v>#DIV/0!</v>
      </c>
      <c r="AM96" s="179" t="e">
        <f t="shared" si="78"/>
        <v>#DIV/0!</v>
      </c>
      <c r="AN96" s="179" t="e">
        <f t="shared" si="109"/>
        <v>#DIV/0!</v>
      </c>
      <c r="AO96" s="180" t="e">
        <f t="shared" si="79"/>
        <v>#DIV/0!</v>
      </c>
      <c r="AP96" s="179" t="e">
        <f t="shared" si="110"/>
        <v>#DIV/0!</v>
      </c>
      <c r="AQ96" s="181">
        <f t="shared" si="80"/>
        <v>0</v>
      </c>
    </row>
    <row r="97" spans="1:43" x14ac:dyDescent="0.2">
      <c r="A97" s="37">
        <f>IF(AND((C97-SWeRF!C$5)*(C96-SWeRF!C$5)&lt;=0,ISNUMBER(SWeRF!C97)),(B96+(SWeRF!C$5-C96)*(B97-B96)/(C97-C96)),0)</f>
        <v>0</v>
      </c>
      <c r="B97" s="103">
        <f>IF(ISNUMBER(SWeRF!C97),SWeRF!C97,B96)</f>
        <v>0.01</v>
      </c>
      <c r="C97" s="35">
        <f>IF(ISNUMBER(SWeRF!D97),SWeRF!D97,C96)</f>
        <v>0</v>
      </c>
      <c r="D97" s="79">
        <f t="shared" si="81"/>
        <v>0.01</v>
      </c>
      <c r="E97" s="38">
        <f t="shared" si="82"/>
        <v>0</v>
      </c>
      <c r="F97" s="38">
        <f t="shared" si="83"/>
        <v>0</v>
      </c>
      <c r="G97" s="39">
        <f t="shared" si="84"/>
        <v>0</v>
      </c>
      <c r="H97" s="149"/>
      <c r="I97" s="26">
        <f t="shared" si="85"/>
        <v>2.9832867780352594E-2</v>
      </c>
      <c r="J97" s="79">
        <f t="shared" si="86"/>
        <v>2.9832867780352594E-2</v>
      </c>
      <c r="K97" s="36">
        <f t="shared" si="87"/>
        <v>0</v>
      </c>
      <c r="L97" s="55">
        <f t="shared" si="88"/>
        <v>0</v>
      </c>
      <c r="M97" s="56">
        <f t="shared" si="89"/>
        <v>0</v>
      </c>
      <c r="N97" s="85">
        <f t="shared" si="90"/>
        <v>0</v>
      </c>
      <c r="O97" s="6">
        <f t="shared" si="91"/>
        <v>0</v>
      </c>
      <c r="P97" s="9">
        <f t="shared" si="92"/>
        <v>0</v>
      </c>
      <c r="Q97" s="63">
        <f t="shared" si="93"/>
        <v>99.910581448888067</v>
      </c>
      <c r="R97" s="61">
        <f t="shared" si="94"/>
        <v>1</v>
      </c>
      <c r="S97" s="64">
        <f t="shared" si="95"/>
        <v>99.910581448888067</v>
      </c>
      <c r="T97" s="63">
        <f t="shared" si="96"/>
        <v>99.910581448888067</v>
      </c>
      <c r="U97" s="61">
        <f t="shared" si="74"/>
        <v>1</v>
      </c>
      <c r="V97" s="64">
        <f t="shared" si="75"/>
        <v>99.910581448888067</v>
      </c>
      <c r="X97" s="26">
        <f t="shared" si="76"/>
        <v>0</v>
      </c>
      <c r="Y97" s="79">
        <f t="shared" si="97"/>
        <v>0</v>
      </c>
      <c r="Z97" s="36">
        <f t="shared" si="98"/>
        <v>0</v>
      </c>
      <c r="AA97" s="55">
        <f t="shared" si="99"/>
        <v>0</v>
      </c>
      <c r="AB97" s="56">
        <f t="shared" si="100"/>
        <v>0</v>
      </c>
      <c r="AC97" s="85" t="e">
        <f t="shared" si="101"/>
        <v>#NUM!</v>
      </c>
      <c r="AD97" s="6" t="e">
        <f t="shared" si="102"/>
        <v>#NUM!</v>
      </c>
      <c r="AE97" s="9">
        <f t="shared" si="77"/>
        <v>0</v>
      </c>
      <c r="AF97" s="63">
        <f t="shared" si="103"/>
        <v>100</v>
      </c>
      <c r="AG97" s="61" t="e">
        <f t="shared" si="104"/>
        <v>#NUM!</v>
      </c>
      <c r="AH97" s="64" t="e">
        <f t="shared" si="105"/>
        <v>#NUM!</v>
      </c>
      <c r="AJ97" s="176" t="e">
        <f t="shared" si="106"/>
        <v>#DIV/0!</v>
      </c>
      <c r="AK97" s="177" t="e">
        <f t="shared" si="107"/>
        <v>#DIV/0!</v>
      </c>
      <c r="AL97" s="178" t="e">
        <f t="shared" si="108"/>
        <v>#DIV/0!</v>
      </c>
      <c r="AM97" s="179" t="e">
        <f t="shared" si="78"/>
        <v>#DIV/0!</v>
      </c>
      <c r="AN97" s="179" t="e">
        <f t="shared" si="109"/>
        <v>#DIV/0!</v>
      </c>
      <c r="AO97" s="180" t="e">
        <f t="shared" si="79"/>
        <v>#DIV/0!</v>
      </c>
      <c r="AP97" s="179" t="e">
        <f t="shared" si="110"/>
        <v>#DIV/0!</v>
      </c>
      <c r="AQ97" s="181">
        <f t="shared" si="80"/>
        <v>0</v>
      </c>
    </row>
    <row r="98" spans="1:43" x14ac:dyDescent="0.2">
      <c r="A98" s="37">
        <f>IF(AND((C98-SWeRF!C$5)*(C97-SWeRF!C$5)&lt;=0,ISNUMBER(SWeRF!C98)),(B97+(SWeRF!C$5-C97)*(B98-B97)/(C98-C97)),0)</f>
        <v>0</v>
      </c>
      <c r="B98" s="103">
        <f>IF(ISNUMBER(SWeRF!C98),SWeRF!C98,B97)</f>
        <v>0.01</v>
      </c>
      <c r="C98" s="35">
        <f>IF(ISNUMBER(SWeRF!D98),SWeRF!D98,C97)</f>
        <v>0</v>
      </c>
      <c r="D98" s="79">
        <f t="shared" si="81"/>
        <v>0.01</v>
      </c>
      <c r="E98" s="38">
        <f t="shared" si="82"/>
        <v>0</v>
      </c>
      <c r="F98" s="38">
        <f t="shared" si="83"/>
        <v>0</v>
      </c>
      <c r="G98" s="39">
        <f t="shared" si="84"/>
        <v>0</v>
      </c>
      <c r="H98" s="149"/>
      <c r="I98" s="26">
        <f t="shared" si="85"/>
        <v>2.9832867780352594E-2</v>
      </c>
      <c r="J98" s="79">
        <f t="shared" si="86"/>
        <v>2.9832867780352594E-2</v>
      </c>
      <c r="K98" s="36">
        <f t="shared" si="87"/>
        <v>0</v>
      </c>
      <c r="L98" s="55">
        <f t="shared" si="88"/>
        <v>0</v>
      </c>
      <c r="M98" s="56">
        <f t="shared" si="89"/>
        <v>0</v>
      </c>
      <c r="N98" s="85">
        <f t="shared" si="90"/>
        <v>0</v>
      </c>
      <c r="O98" s="6">
        <f t="shared" si="91"/>
        <v>0</v>
      </c>
      <c r="P98" s="9">
        <f t="shared" si="92"/>
        <v>0</v>
      </c>
      <c r="Q98" s="63">
        <f t="shared" si="93"/>
        <v>99.910581448888067</v>
      </c>
      <c r="R98" s="61">
        <f t="shared" si="94"/>
        <v>1</v>
      </c>
      <c r="S98" s="64">
        <f t="shared" si="95"/>
        <v>99.910581448888067</v>
      </c>
      <c r="T98" s="63">
        <f t="shared" si="96"/>
        <v>99.910581448888067</v>
      </c>
      <c r="U98" s="61">
        <f t="shared" si="74"/>
        <v>1</v>
      </c>
      <c r="V98" s="64">
        <f t="shared" si="75"/>
        <v>99.910581448888067</v>
      </c>
      <c r="X98" s="26">
        <f t="shared" si="76"/>
        <v>0</v>
      </c>
      <c r="Y98" s="79">
        <f t="shared" si="97"/>
        <v>0</v>
      </c>
      <c r="Z98" s="36">
        <f t="shared" si="98"/>
        <v>0</v>
      </c>
      <c r="AA98" s="55">
        <f t="shared" si="99"/>
        <v>0</v>
      </c>
      <c r="AB98" s="56">
        <f t="shared" si="100"/>
        <v>0</v>
      </c>
      <c r="AC98" s="85" t="e">
        <f t="shared" si="101"/>
        <v>#NUM!</v>
      </c>
      <c r="AD98" s="6" t="e">
        <f t="shared" si="102"/>
        <v>#NUM!</v>
      </c>
      <c r="AE98" s="9">
        <f t="shared" si="77"/>
        <v>0</v>
      </c>
      <c r="AF98" s="63">
        <f t="shared" si="103"/>
        <v>100</v>
      </c>
      <c r="AG98" s="61" t="e">
        <f t="shared" si="104"/>
        <v>#NUM!</v>
      </c>
      <c r="AH98" s="64" t="e">
        <f t="shared" si="105"/>
        <v>#NUM!</v>
      </c>
      <c r="AJ98" s="176" t="e">
        <f t="shared" si="106"/>
        <v>#DIV/0!</v>
      </c>
      <c r="AK98" s="177" t="e">
        <f t="shared" si="107"/>
        <v>#DIV/0!</v>
      </c>
      <c r="AL98" s="178" t="e">
        <f t="shared" si="108"/>
        <v>#DIV/0!</v>
      </c>
      <c r="AM98" s="179" t="e">
        <f t="shared" si="78"/>
        <v>#DIV/0!</v>
      </c>
      <c r="AN98" s="179" t="e">
        <f t="shared" si="109"/>
        <v>#DIV/0!</v>
      </c>
      <c r="AO98" s="180" t="e">
        <f t="shared" si="79"/>
        <v>#DIV/0!</v>
      </c>
      <c r="AP98" s="179" t="e">
        <f t="shared" si="110"/>
        <v>#DIV/0!</v>
      </c>
      <c r="AQ98" s="181">
        <f t="shared" si="80"/>
        <v>0</v>
      </c>
    </row>
    <row r="99" spans="1:43" x14ac:dyDescent="0.2">
      <c r="A99" s="37">
        <f>IF(AND((C99-SWeRF!C$5)*(C98-SWeRF!C$5)&lt;=0,ISNUMBER(SWeRF!C99)),(B98+(SWeRF!C$5-C98)*(B99-B98)/(C99-C98)),0)</f>
        <v>0</v>
      </c>
      <c r="B99" s="103">
        <f>IF(ISNUMBER(SWeRF!C99),SWeRF!C99,B98)</f>
        <v>0.01</v>
      </c>
      <c r="C99" s="35">
        <f>IF(ISNUMBER(SWeRF!D99),SWeRF!D99,C98)</f>
        <v>0</v>
      </c>
      <c r="D99" s="79">
        <f t="shared" si="81"/>
        <v>0.01</v>
      </c>
      <c r="E99" s="38">
        <f t="shared" si="82"/>
        <v>0</v>
      </c>
      <c r="F99" s="38">
        <f t="shared" si="83"/>
        <v>0</v>
      </c>
      <c r="G99" s="39">
        <f t="shared" si="84"/>
        <v>0</v>
      </c>
      <c r="H99" s="149"/>
      <c r="I99" s="26">
        <f t="shared" si="85"/>
        <v>2.9832867780352594E-2</v>
      </c>
      <c r="J99" s="79">
        <f t="shared" si="86"/>
        <v>2.9832867780352594E-2</v>
      </c>
      <c r="K99" s="36">
        <f t="shared" si="87"/>
        <v>0</v>
      </c>
      <c r="L99" s="55">
        <f t="shared" si="88"/>
        <v>0</v>
      </c>
      <c r="M99" s="56">
        <f t="shared" si="89"/>
        <v>0</v>
      </c>
      <c r="N99" s="85">
        <f t="shared" si="90"/>
        <v>0</v>
      </c>
      <c r="O99" s="6">
        <f t="shared" si="91"/>
        <v>0</v>
      </c>
      <c r="P99" s="9">
        <f t="shared" si="92"/>
        <v>0</v>
      </c>
      <c r="Q99" s="63">
        <f t="shared" si="93"/>
        <v>99.910581448888067</v>
      </c>
      <c r="R99" s="61">
        <f t="shared" si="94"/>
        <v>1</v>
      </c>
      <c r="S99" s="64">
        <f t="shared" si="95"/>
        <v>99.910581448888067</v>
      </c>
      <c r="T99" s="63">
        <f t="shared" si="96"/>
        <v>99.910581448888067</v>
      </c>
      <c r="U99" s="61">
        <f t="shared" si="74"/>
        <v>1</v>
      </c>
      <c r="V99" s="64">
        <f t="shared" si="75"/>
        <v>99.910581448888067</v>
      </c>
      <c r="X99" s="26">
        <f t="shared" si="76"/>
        <v>0</v>
      </c>
      <c r="Y99" s="79">
        <f t="shared" si="97"/>
        <v>0</v>
      </c>
      <c r="Z99" s="36">
        <f t="shared" si="98"/>
        <v>0</v>
      </c>
      <c r="AA99" s="55">
        <f t="shared" si="99"/>
        <v>0</v>
      </c>
      <c r="AB99" s="56">
        <f t="shared" si="100"/>
        <v>0</v>
      </c>
      <c r="AC99" s="85" t="e">
        <f t="shared" si="101"/>
        <v>#NUM!</v>
      </c>
      <c r="AD99" s="6" t="e">
        <f t="shared" si="102"/>
        <v>#NUM!</v>
      </c>
      <c r="AE99" s="9">
        <f t="shared" si="77"/>
        <v>0</v>
      </c>
      <c r="AF99" s="63">
        <f t="shared" si="103"/>
        <v>100</v>
      </c>
      <c r="AG99" s="61" t="e">
        <f t="shared" si="104"/>
        <v>#NUM!</v>
      </c>
      <c r="AH99" s="64" t="e">
        <f t="shared" si="105"/>
        <v>#NUM!</v>
      </c>
      <c r="AJ99" s="176" t="e">
        <f t="shared" si="106"/>
        <v>#DIV/0!</v>
      </c>
      <c r="AK99" s="177" t="e">
        <f t="shared" si="107"/>
        <v>#DIV/0!</v>
      </c>
      <c r="AL99" s="178" t="e">
        <f t="shared" si="108"/>
        <v>#DIV/0!</v>
      </c>
      <c r="AM99" s="179" t="e">
        <f t="shared" si="78"/>
        <v>#DIV/0!</v>
      </c>
      <c r="AN99" s="179" t="e">
        <f t="shared" si="109"/>
        <v>#DIV/0!</v>
      </c>
      <c r="AO99" s="180" t="e">
        <f t="shared" si="79"/>
        <v>#DIV/0!</v>
      </c>
      <c r="AP99" s="179" t="e">
        <f t="shared" si="110"/>
        <v>#DIV/0!</v>
      </c>
      <c r="AQ99" s="181">
        <f t="shared" si="80"/>
        <v>0</v>
      </c>
    </row>
    <row r="100" spans="1:43" x14ac:dyDescent="0.2">
      <c r="A100" s="37">
        <f>IF(AND((C100-SWeRF!C$5)*(C99-SWeRF!C$5)&lt;=0,ISNUMBER(SWeRF!C100)),(B99+(SWeRF!C$5-C99)*(B100-B99)/(C100-C99)),0)</f>
        <v>0</v>
      </c>
      <c r="B100" s="103">
        <f>IF(ISNUMBER(SWeRF!C100),SWeRF!C100,B99)</f>
        <v>0.01</v>
      </c>
      <c r="C100" s="35">
        <f>IF(ISNUMBER(SWeRF!D100),SWeRF!D100,C99)</f>
        <v>0</v>
      </c>
      <c r="D100" s="79">
        <f t="shared" si="81"/>
        <v>0.01</v>
      </c>
      <c r="E100" s="38">
        <f t="shared" si="82"/>
        <v>0</v>
      </c>
      <c r="F100" s="38">
        <f t="shared" si="83"/>
        <v>0</v>
      </c>
      <c r="G100" s="39">
        <f t="shared" si="84"/>
        <v>0</v>
      </c>
      <c r="H100" s="149"/>
      <c r="I100" s="26">
        <f t="shared" si="85"/>
        <v>2.9832867780352594E-2</v>
      </c>
      <c r="J100" s="79">
        <f t="shared" si="86"/>
        <v>2.9832867780352594E-2</v>
      </c>
      <c r="K100" s="36">
        <f t="shared" si="87"/>
        <v>0</v>
      </c>
      <c r="L100" s="55">
        <f t="shared" si="88"/>
        <v>0</v>
      </c>
      <c r="M100" s="56">
        <f t="shared" si="89"/>
        <v>0</v>
      </c>
      <c r="N100" s="85">
        <f t="shared" si="90"/>
        <v>0</v>
      </c>
      <c r="O100" s="6">
        <f t="shared" si="91"/>
        <v>0</v>
      </c>
      <c r="P100" s="9">
        <f t="shared" si="92"/>
        <v>0</v>
      </c>
      <c r="Q100" s="63">
        <f t="shared" si="93"/>
        <v>99.910581448888067</v>
      </c>
      <c r="R100" s="61">
        <f t="shared" si="94"/>
        <v>1</v>
      </c>
      <c r="S100" s="64">
        <f t="shared" si="95"/>
        <v>99.910581448888067</v>
      </c>
      <c r="T100" s="63">
        <f t="shared" si="96"/>
        <v>99.910581448888067</v>
      </c>
      <c r="U100" s="61">
        <f t="shared" si="74"/>
        <v>1</v>
      </c>
      <c r="V100" s="64">
        <f t="shared" si="75"/>
        <v>99.910581448888067</v>
      </c>
      <c r="X100" s="26">
        <f t="shared" si="76"/>
        <v>0</v>
      </c>
      <c r="Y100" s="79">
        <f t="shared" si="97"/>
        <v>0</v>
      </c>
      <c r="Z100" s="36">
        <f t="shared" si="98"/>
        <v>0</v>
      </c>
      <c r="AA100" s="55">
        <f t="shared" si="99"/>
        <v>0</v>
      </c>
      <c r="AB100" s="56">
        <f t="shared" si="100"/>
        <v>0</v>
      </c>
      <c r="AC100" s="85" t="e">
        <f t="shared" si="101"/>
        <v>#NUM!</v>
      </c>
      <c r="AD100" s="6" t="e">
        <f t="shared" si="102"/>
        <v>#NUM!</v>
      </c>
      <c r="AE100" s="9">
        <f t="shared" si="77"/>
        <v>0</v>
      </c>
      <c r="AF100" s="63">
        <f t="shared" si="103"/>
        <v>100</v>
      </c>
      <c r="AG100" s="61" t="e">
        <f t="shared" si="104"/>
        <v>#NUM!</v>
      </c>
      <c r="AH100" s="64" t="e">
        <f t="shared" si="105"/>
        <v>#NUM!</v>
      </c>
      <c r="AJ100" s="176" t="e">
        <f t="shared" si="106"/>
        <v>#DIV/0!</v>
      </c>
      <c r="AK100" s="177" t="e">
        <f t="shared" si="107"/>
        <v>#DIV/0!</v>
      </c>
      <c r="AL100" s="178" t="e">
        <f t="shared" si="108"/>
        <v>#DIV/0!</v>
      </c>
      <c r="AM100" s="179" t="e">
        <f t="shared" si="78"/>
        <v>#DIV/0!</v>
      </c>
      <c r="AN100" s="179" t="e">
        <f t="shared" si="109"/>
        <v>#DIV/0!</v>
      </c>
      <c r="AO100" s="180" t="e">
        <f t="shared" si="79"/>
        <v>#DIV/0!</v>
      </c>
      <c r="AP100" s="179" t="e">
        <f t="shared" si="110"/>
        <v>#DIV/0!</v>
      </c>
      <c r="AQ100" s="181">
        <f t="shared" si="80"/>
        <v>0</v>
      </c>
    </row>
    <row r="101" spans="1:43" x14ac:dyDescent="0.2">
      <c r="A101" s="37">
        <f>IF(AND((C101-SWeRF!C$5)*(C100-SWeRF!C$5)&lt;=0,ISNUMBER(SWeRF!C101)),(B100+(SWeRF!C$5-C100)*(B101-B100)/(C101-C100)),0)</f>
        <v>0</v>
      </c>
      <c r="B101" s="103">
        <f>IF(ISNUMBER(SWeRF!C101),SWeRF!C101,B100)</f>
        <v>0.01</v>
      </c>
      <c r="C101" s="35">
        <f>IF(ISNUMBER(SWeRF!D101),SWeRF!D101,C100)</f>
        <v>0</v>
      </c>
      <c r="D101" s="79">
        <f t="shared" si="81"/>
        <v>0.01</v>
      </c>
      <c r="E101" s="38">
        <f t="shared" si="82"/>
        <v>0</v>
      </c>
      <c r="F101" s="38">
        <f t="shared" si="83"/>
        <v>0</v>
      </c>
      <c r="G101" s="39">
        <f t="shared" si="84"/>
        <v>0</v>
      </c>
      <c r="H101" s="149"/>
      <c r="I101" s="26">
        <f t="shared" si="85"/>
        <v>2.9832867780352594E-2</v>
      </c>
      <c r="J101" s="79">
        <f t="shared" si="86"/>
        <v>2.9832867780352594E-2</v>
      </c>
      <c r="K101" s="36">
        <f t="shared" si="87"/>
        <v>0</v>
      </c>
      <c r="L101" s="55">
        <f t="shared" si="88"/>
        <v>0</v>
      </c>
      <c r="M101" s="56">
        <f t="shared" si="89"/>
        <v>0</v>
      </c>
      <c r="N101" s="85">
        <f t="shared" si="90"/>
        <v>0</v>
      </c>
      <c r="O101" s="6">
        <f t="shared" si="91"/>
        <v>0</v>
      </c>
      <c r="P101" s="9">
        <f t="shared" si="92"/>
        <v>0</v>
      </c>
      <c r="Q101" s="63">
        <f t="shared" si="93"/>
        <v>99.910581448888067</v>
      </c>
      <c r="R101" s="61">
        <f t="shared" si="94"/>
        <v>1</v>
      </c>
      <c r="S101" s="64">
        <f t="shared" si="95"/>
        <v>99.910581448888067</v>
      </c>
      <c r="T101" s="63">
        <f t="shared" si="96"/>
        <v>99.910581448888067</v>
      </c>
      <c r="U101" s="61">
        <f t="shared" si="74"/>
        <v>1</v>
      </c>
      <c r="V101" s="64">
        <f t="shared" si="75"/>
        <v>99.910581448888067</v>
      </c>
      <c r="X101" s="26">
        <f t="shared" si="76"/>
        <v>0</v>
      </c>
      <c r="Y101" s="79">
        <f t="shared" si="97"/>
        <v>0</v>
      </c>
      <c r="Z101" s="36">
        <f t="shared" si="98"/>
        <v>0</v>
      </c>
      <c r="AA101" s="55">
        <f t="shared" si="99"/>
        <v>0</v>
      </c>
      <c r="AB101" s="56">
        <f t="shared" si="100"/>
        <v>0</v>
      </c>
      <c r="AC101" s="85" t="e">
        <f t="shared" si="101"/>
        <v>#NUM!</v>
      </c>
      <c r="AD101" s="6" t="e">
        <f t="shared" si="102"/>
        <v>#NUM!</v>
      </c>
      <c r="AE101" s="9">
        <f t="shared" si="77"/>
        <v>0</v>
      </c>
      <c r="AF101" s="63">
        <f t="shared" si="103"/>
        <v>100</v>
      </c>
      <c r="AG101" s="61" t="e">
        <f t="shared" si="104"/>
        <v>#NUM!</v>
      </c>
      <c r="AH101" s="64" t="e">
        <f t="shared" si="105"/>
        <v>#NUM!</v>
      </c>
      <c r="AJ101" s="176" t="e">
        <f t="shared" si="106"/>
        <v>#DIV/0!</v>
      </c>
      <c r="AK101" s="177" t="e">
        <f t="shared" si="107"/>
        <v>#DIV/0!</v>
      </c>
      <c r="AL101" s="178" t="e">
        <f t="shared" si="108"/>
        <v>#DIV/0!</v>
      </c>
      <c r="AM101" s="179" t="e">
        <f t="shared" si="78"/>
        <v>#DIV/0!</v>
      </c>
      <c r="AN101" s="179" t="e">
        <f t="shared" si="109"/>
        <v>#DIV/0!</v>
      </c>
      <c r="AO101" s="180" t="e">
        <f t="shared" si="79"/>
        <v>#DIV/0!</v>
      </c>
      <c r="AP101" s="179" t="e">
        <f t="shared" si="110"/>
        <v>#DIV/0!</v>
      </c>
      <c r="AQ101" s="181">
        <f t="shared" si="80"/>
        <v>0</v>
      </c>
    </row>
    <row r="102" spans="1:43" x14ac:dyDescent="0.2">
      <c r="A102" s="37">
        <f>IF(AND((C102-SWeRF!C$5)*(C101-SWeRF!C$5)&lt;=0,ISNUMBER(SWeRF!C102)),(B101+(SWeRF!C$5-C101)*(B102-B101)/(C102-C101)),0)</f>
        <v>0</v>
      </c>
      <c r="B102" s="103">
        <f>IF(ISNUMBER(SWeRF!C102),SWeRF!C102,B101)</f>
        <v>0.01</v>
      </c>
      <c r="C102" s="35">
        <f>IF(ISNUMBER(SWeRF!D102),SWeRF!D102,C101)</f>
        <v>0</v>
      </c>
      <c r="D102" s="79">
        <f t="shared" si="81"/>
        <v>0.01</v>
      </c>
      <c r="E102" s="38">
        <f t="shared" si="82"/>
        <v>0</v>
      </c>
      <c r="F102" s="38">
        <f t="shared" si="83"/>
        <v>0</v>
      </c>
      <c r="G102" s="39">
        <f t="shared" si="84"/>
        <v>0</v>
      </c>
      <c r="H102" s="149"/>
      <c r="I102" s="26">
        <f t="shared" si="85"/>
        <v>2.9832867780352594E-2</v>
      </c>
      <c r="J102" s="79">
        <f t="shared" si="86"/>
        <v>2.9832867780352594E-2</v>
      </c>
      <c r="K102" s="36">
        <f t="shared" si="87"/>
        <v>0</v>
      </c>
      <c r="L102" s="55">
        <f t="shared" si="88"/>
        <v>0</v>
      </c>
      <c r="M102" s="56">
        <f t="shared" si="89"/>
        <v>0</v>
      </c>
      <c r="N102" s="85">
        <f t="shared" si="90"/>
        <v>0</v>
      </c>
      <c r="O102" s="6">
        <f t="shared" si="91"/>
        <v>0</v>
      </c>
      <c r="P102" s="9">
        <f t="shared" si="92"/>
        <v>0</v>
      </c>
      <c r="Q102" s="63">
        <f t="shared" si="93"/>
        <v>99.910581448888067</v>
      </c>
      <c r="R102" s="61">
        <f t="shared" si="94"/>
        <v>1</v>
      </c>
      <c r="S102" s="64">
        <f t="shared" si="95"/>
        <v>99.910581448888067</v>
      </c>
      <c r="T102" s="63">
        <f t="shared" si="96"/>
        <v>99.910581448888067</v>
      </c>
      <c r="U102" s="61">
        <f t="shared" si="74"/>
        <v>1</v>
      </c>
      <c r="V102" s="64">
        <f t="shared" si="75"/>
        <v>99.910581448888067</v>
      </c>
      <c r="X102" s="26">
        <f t="shared" si="76"/>
        <v>0</v>
      </c>
      <c r="Y102" s="79">
        <f t="shared" si="97"/>
        <v>0</v>
      </c>
      <c r="Z102" s="36">
        <f t="shared" si="98"/>
        <v>0</v>
      </c>
      <c r="AA102" s="55">
        <f t="shared" si="99"/>
        <v>0</v>
      </c>
      <c r="AB102" s="56">
        <f t="shared" si="100"/>
        <v>0</v>
      </c>
      <c r="AC102" s="85" t="e">
        <f t="shared" si="101"/>
        <v>#NUM!</v>
      </c>
      <c r="AD102" s="6" t="e">
        <f t="shared" si="102"/>
        <v>#NUM!</v>
      </c>
      <c r="AE102" s="9">
        <f t="shared" si="77"/>
        <v>0</v>
      </c>
      <c r="AF102" s="63">
        <f t="shared" si="103"/>
        <v>100</v>
      </c>
      <c r="AG102" s="61" t="e">
        <f t="shared" si="104"/>
        <v>#NUM!</v>
      </c>
      <c r="AH102" s="64" t="e">
        <f t="shared" si="105"/>
        <v>#NUM!</v>
      </c>
      <c r="AJ102" s="176" t="e">
        <f t="shared" si="106"/>
        <v>#DIV/0!</v>
      </c>
      <c r="AK102" s="177" t="e">
        <f t="shared" si="107"/>
        <v>#DIV/0!</v>
      </c>
      <c r="AL102" s="178" t="e">
        <f t="shared" si="108"/>
        <v>#DIV/0!</v>
      </c>
      <c r="AM102" s="179" t="e">
        <f t="shared" si="78"/>
        <v>#DIV/0!</v>
      </c>
      <c r="AN102" s="179" t="e">
        <f t="shared" si="109"/>
        <v>#DIV/0!</v>
      </c>
      <c r="AO102" s="180" t="e">
        <f t="shared" si="79"/>
        <v>#DIV/0!</v>
      </c>
      <c r="AP102" s="179" t="e">
        <f t="shared" si="110"/>
        <v>#DIV/0!</v>
      </c>
      <c r="AQ102" s="181">
        <f t="shared" si="80"/>
        <v>0</v>
      </c>
    </row>
    <row r="103" spans="1:43" x14ac:dyDescent="0.2">
      <c r="A103" s="37">
        <f>IF(AND((C103-SWeRF!C$5)*(C102-SWeRF!C$5)&lt;=0,ISNUMBER(SWeRF!C103)),(B102+(SWeRF!C$5-C102)*(B103-B102)/(C103-C102)),0)</f>
        <v>0</v>
      </c>
      <c r="B103" s="103">
        <f>IF(ISNUMBER(SWeRF!C103),SWeRF!C103,B102)</f>
        <v>0.01</v>
      </c>
      <c r="C103" s="35">
        <f>IF(ISNUMBER(SWeRF!D103),SWeRF!D103,C102)</f>
        <v>0</v>
      </c>
      <c r="D103" s="79">
        <f t="shared" si="81"/>
        <v>0.01</v>
      </c>
      <c r="E103" s="38">
        <f t="shared" si="82"/>
        <v>0</v>
      </c>
      <c r="F103" s="38">
        <f t="shared" si="83"/>
        <v>0</v>
      </c>
      <c r="G103" s="39">
        <f t="shared" si="84"/>
        <v>0</v>
      </c>
      <c r="H103" s="149"/>
      <c r="I103" s="26">
        <f t="shared" si="85"/>
        <v>2.9832867780352594E-2</v>
      </c>
      <c r="J103" s="79">
        <f t="shared" si="86"/>
        <v>2.9832867780352594E-2</v>
      </c>
      <c r="K103" s="36">
        <f t="shared" si="87"/>
        <v>0</v>
      </c>
      <c r="L103" s="55">
        <f t="shared" si="88"/>
        <v>0</v>
      </c>
      <c r="M103" s="56">
        <f t="shared" si="89"/>
        <v>0</v>
      </c>
      <c r="N103" s="85">
        <f t="shared" si="90"/>
        <v>0</v>
      </c>
      <c r="O103" s="6">
        <f t="shared" si="91"/>
        <v>0</v>
      </c>
      <c r="P103" s="9">
        <f t="shared" si="92"/>
        <v>0</v>
      </c>
      <c r="Q103" s="63">
        <f t="shared" si="93"/>
        <v>99.910581448888067</v>
      </c>
      <c r="R103" s="61">
        <f t="shared" si="94"/>
        <v>1</v>
      </c>
      <c r="S103" s="64">
        <f t="shared" si="95"/>
        <v>99.910581448888067</v>
      </c>
      <c r="T103" s="63">
        <f t="shared" si="96"/>
        <v>99.910581448888067</v>
      </c>
      <c r="U103" s="61">
        <f t="shared" si="74"/>
        <v>1</v>
      </c>
      <c r="V103" s="64">
        <f t="shared" si="75"/>
        <v>99.910581448888067</v>
      </c>
      <c r="X103" s="26">
        <f t="shared" si="76"/>
        <v>0</v>
      </c>
      <c r="Y103" s="79">
        <f t="shared" si="97"/>
        <v>0</v>
      </c>
      <c r="Z103" s="36">
        <f t="shared" si="98"/>
        <v>0</v>
      </c>
      <c r="AA103" s="55">
        <f t="shared" si="99"/>
        <v>0</v>
      </c>
      <c r="AB103" s="56">
        <f t="shared" si="100"/>
        <v>0</v>
      </c>
      <c r="AC103" s="85" t="e">
        <f t="shared" si="101"/>
        <v>#NUM!</v>
      </c>
      <c r="AD103" s="6" t="e">
        <f t="shared" si="102"/>
        <v>#NUM!</v>
      </c>
      <c r="AE103" s="9">
        <f t="shared" si="77"/>
        <v>0</v>
      </c>
      <c r="AF103" s="63">
        <f t="shared" si="103"/>
        <v>100</v>
      </c>
      <c r="AG103" s="61" t="e">
        <f t="shared" si="104"/>
        <v>#NUM!</v>
      </c>
      <c r="AH103" s="64" t="e">
        <f t="shared" si="105"/>
        <v>#NUM!</v>
      </c>
      <c r="AJ103" s="176" t="e">
        <f t="shared" si="106"/>
        <v>#DIV/0!</v>
      </c>
      <c r="AK103" s="177" t="e">
        <f t="shared" si="107"/>
        <v>#DIV/0!</v>
      </c>
      <c r="AL103" s="178" t="e">
        <f t="shared" si="108"/>
        <v>#DIV/0!</v>
      </c>
      <c r="AM103" s="179" t="e">
        <f t="shared" si="78"/>
        <v>#DIV/0!</v>
      </c>
      <c r="AN103" s="179" t="e">
        <f t="shared" si="109"/>
        <v>#DIV/0!</v>
      </c>
      <c r="AO103" s="180" t="e">
        <f t="shared" si="79"/>
        <v>#DIV/0!</v>
      </c>
      <c r="AP103" s="179" t="e">
        <f t="shared" si="110"/>
        <v>#DIV/0!</v>
      </c>
      <c r="AQ103" s="181">
        <f t="shared" si="80"/>
        <v>0</v>
      </c>
    </row>
    <row r="104" spans="1:43" x14ac:dyDescent="0.2">
      <c r="A104" s="37">
        <f>IF(AND((C104-SWeRF!C$5)*(C103-SWeRF!C$5)&lt;=0,ISNUMBER(SWeRF!C104)),(B103+(SWeRF!C$5-C103)*(B104-B103)/(C104-C103)),0)</f>
        <v>0</v>
      </c>
      <c r="B104" s="103">
        <f>IF(ISNUMBER(SWeRF!C104),SWeRF!C104,B103)</f>
        <v>0.01</v>
      </c>
      <c r="C104" s="35">
        <f>IF(ISNUMBER(SWeRF!D104),SWeRF!D104,C103)</f>
        <v>0</v>
      </c>
      <c r="D104" s="79">
        <f t="shared" si="81"/>
        <v>0.01</v>
      </c>
      <c r="E104" s="38">
        <f t="shared" si="82"/>
        <v>0</v>
      </c>
      <c r="F104" s="38">
        <f t="shared" si="83"/>
        <v>0</v>
      </c>
      <c r="G104" s="39">
        <f t="shared" si="84"/>
        <v>0</v>
      </c>
      <c r="H104" s="149"/>
      <c r="I104" s="26">
        <f t="shared" si="85"/>
        <v>2.9832867780352594E-2</v>
      </c>
      <c r="J104" s="79">
        <f t="shared" si="86"/>
        <v>2.9832867780352594E-2</v>
      </c>
      <c r="K104" s="36">
        <f t="shared" si="87"/>
        <v>0</v>
      </c>
      <c r="L104" s="55">
        <f t="shared" si="88"/>
        <v>0</v>
      </c>
      <c r="M104" s="56">
        <f t="shared" si="89"/>
        <v>0</v>
      </c>
      <c r="N104" s="85">
        <f t="shared" si="90"/>
        <v>0</v>
      </c>
      <c r="O104" s="6">
        <f t="shared" si="91"/>
        <v>0</v>
      </c>
      <c r="P104" s="9">
        <f t="shared" si="92"/>
        <v>0</v>
      </c>
      <c r="Q104" s="63">
        <f t="shared" si="93"/>
        <v>99.910581448888067</v>
      </c>
      <c r="R104" s="61">
        <f t="shared" si="94"/>
        <v>1</v>
      </c>
      <c r="S104" s="64">
        <f t="shared" si="95"/>
        <v>99.910581448888067</v>
      </c>
      <c r="T104" s="63">
        <f t="shared" si="96"/>
        <v>99.910581448888067</v>
      </c>
      <c r="U104" s="61">
        <f t="shared" si="74"/>
        <v>1</v>
      </c>
      <c r="V104" s="64">
        <f t="shared" si="75"/>
        <v>99.910581448888067</v>
      </c>
      <c r="X104" s="26">
        <f t="shared" si="76"/>
        <v>0</v>
      </c>
      <c r="Y104" s="79">
        <f t="shared" si="97"/>
        <v>0</v>
      </c>
      <c r="Z104" s="36">
        <f t="shared" si="98"/>
        <v>0</v>
      </c>
      <c r="AA104" s="55">
        <f t="shared" si="99"/>
        <v>0</v>
      </c>
      <c r="AB104" s="56">
        <f t="shared" si="100"/>
        <v>0</v>
      </c>
      <c r="AC104" s="85" t="e">
        <f t="shared" si="101"/>
        <v>#NUM!</v>
      </c>
      <c r="AD104" s="6" t="e">
        <f t="shared" si="102"/>
        <v>#NUM!</v>
      </c>
      <c r="AE104" s="9">
        <f t="shared" si="77"/>
        <v>0</v>
      </c>
      <c r="AF104" s="63">
        <f t="shared" si="103"/>
        <v>100</v>
      </c>
      <c r="AG104" s="61" t="e">
        <f t="shared" si="104"/>
        <v>#NUM!</v>
      </c>
      <c r="AH104" s="64" t="e">
        <f t="shared" si="105"/>
        <v>#NUM!</v>
      </c>
      <c r="AJ104" s="176" t="e">
        <f t="shared" si="106"/>
        <v>#DIV/0!</v>
      </c>
      <c r="AK104" s="177" t="e">
        <f t="shared" si="107"/>
        <v>#DIV/0!</v>
      </c>
      <c r="AL104" s="178" t="e">
        <f t="shared" si="108"/>
        <v>#DIV/0!</v>
      </c>
      <c r="AM104" s="179" t="e">
        <f t="shared" si="78"/>
        <v>#DIV/0!</v>
      </c>
      <c r="AN104" s="179" t="e">
        <f t="shared" si="109"/>
        <v>#DIV/0!</v>
      </c>
      <c r="AO104" s="180" t="e">
        <f t="shared" si="79"/>
        <v>#DIV/0!</v>
      </c>
      <c r="AP104" s="179" t="e">
        <f t="shared" si="110"/>
        <v>#DIV/0!</v>
      </c>
      <c r="AQ104" s="181">
        <f t="shared" si="80"/>
        <v>0</v>
      </c>
    </row>
    <row r="105" spans="1:43" x14ac:dyDescent="0.2">
      <c r="A105" s="37">
        <f>IF(AND((C105-SWeRF!C$5)*(C104-SWeRF!C$5)&lt;=0,ISNUMBER(SWeRF!C105)),(B104+(SWeRF!C$5-C104)*(B105-B104)/(C105-C104)),0)</f>
        <v>0</v>
      </c>
      <c r="B105" s="103">
        <f>IF(ISNUMBER(SWeRF!C105),SWeRF!C105,B104)</f>
        <v>0.01</v>
      </c>
      <c r="C105" s="35">
        <f>IF(ISNUMBER(SWeRF!D105),SWeRF!D105,C104)</f>
        <v>0</v>
      </c>
      <c r="D105" s="79">
        <f t="shared" si="81"/>
        <v>0.01</v>
      </c>
      <c r="E105" s="38">
        <f t="shared" si="82"/>
        <v>0</v>
      </c>
      <c r="F105" s="38">
        <f t="shared" si="83"/>
        <v>0</v>
      </c>
      <c r="G105" s="39">
        <f t="shared" si="84"/>
        <v>0</v>
      </c>
      <c r="H105" s="149"/>
      <c r="I105" s="26">
        <f t="shared" si="85"/>
        <v>2.9832867780352594E-2</v>
      </c>
      <c r="J105" s="79">
        <f t="shared" si="86"/>
        <v>2.9832867780352594E-2</v>
      </c>
      <c r="K105" s="36">
        <f t="shared" si="87"/>
        <v>0</v>
      </c>
      <c r="L105" s="55">
        <f t="shared" si="88"/>
        <v>0</v>
      </c>
      <c r="M105" s="56">
        <f t="shared" si="89"/>
        <v>0</v>
      </c>
      <c r="N105" s="85">
        <f t="shared" si="90"/>
        <v>0</v>
      </c>
      <c r="O105" s="6">
        <f t="shared" si="91"/>
        <v>0</v>
      </c>
      <c r="P105" s="9">
        <f t="shared" si="92"/>
        <v>0</v>
      </c>
      <c r="Q105" s="63">
        <f t="shared" si="93"/>
        <v>99.910581448888067</v>
      </c>
      <c r="R105" s="61">
        <f t="shared" si="94"/>
        <v>1</v>
      </c>
      <c r="S105" s="64">
        <f t="shared" si="95"/>
        <v>99.910581448888067</v>
      </c>
      <c r="T105" s="63">
        <f t="shared" si="96"/>
        <v>99.910581448888067</v>
      </c>
      <c r="U105" s="61">
        <f t="shared" ref="U105:U110" si="111">1-LOGNORMDIST(I105,LN(M),LN(S))</f>
        <v>1</v>
      </c>
      <c r="V105" s="64">
        <f t="shared" ref="V105:V110" si="112">U105*T105</f>
        <v>99.910581448888067</v>
      </c>
      <c r="X105" s="26">
        <f t="shared" ref="X105:X110" si="113">B105*SQRT(Y$3/1000)</f>
        <v>0</v>
      </c>
      <c r="Y105" s="79">
        <f t="shared" si="97"/>
        <v>0</v>
      </c>
      <c r="Z105" s="36">
        <f t="shared" si="98"/>
        <v>0</v>
      </c>
      <c r="AA105" s="55">
        <f t="shared" si="99"/>
        <v>0</v>
      </c>
      <c r="AB105" s="56">
        <f t="shared" si="100"/>
        <v>0</v>
      </c>
      <c r="AC105" s="85" t="e">
        <f t="shared" si="101"/>
        <v>#NUM!</v>
      </c>
      <c r="AD105" s="6" t="e">
        <f t="shared" si="102"/>
        <v>#NUM!</v>
      </c>
      <c r="AE105" s="9">
        <f t="shared" ref="AE105:AE110" si="114">IF(B105=B104,0,AC105/(B105-B104)*D105)</f>
        <v>0</v>
      </c>
      <c r="AF105" s="63">
        <f t="shared" si="103"/>
        <v>100</v>
      </c>
      <c r="AG105" s="61" t="e">
        <f t="shared" si="104"/>
        <v>#NUM!</v>
      </c>
      <c r="AH105" s="64" t="e">
        <f t="shared" si="105"/>
        <v>#NUM!</v>
      </c>
      <c r="AJ105" s="176" t="e">
        <f t="shared" si="106"/>
        <v>#DIV/0!</v>
      </c>
      <c r="AK105" s="177" t="e">
        <f t="shared" si="107"/>
        <v>#DIV/0!</v>
      </c>
      <c r="AL105" s="178" t="e">
        <f t="shared" si="108"/>
        <v>#DIV/0!</v>
      </c>
      <c r="AM105" s="179" t="e">
        <f t="shared" ref="AM105:AM110" si="115">E105*AL105*h/HH</f>
        <v>#DIV/0!</v>
      </c>
      <c r="AN105" s="179" t="e">
        <f t="shared" si="109"/>
        <v>#DIV/0!</v>
      </c>
      <c r="AO105" s="180" t="e">
        <f t="shared" ref="AO105:AO110" si="116">E105*AL105</f>
        <v>#DIV/0!</v>
      </c>
      <c r="AP105" s="179" t="e">
        <f t="shared" si="110"/>
        <v>#DIV/0!</v>
      </c>
      <c r="AQ105" s="181">
        <f t="shared" si="80"/>
        <v>0</v>
      </c>
    </row>
    <row r="106" spans="1:43" x14ac:dyDescent="0.2">
      <c r="A106" s="37">
        <f>IF(AND((C106-SWeRF!C$5)*(C105-SWeRF!C$5)&lt;=0,ISNUMBER(SWeRF!C106)),(B105+(SWeRF!C$5-C105)*(B106-B105)/(C106-C105)),0)</f>
        <v>0</v>
      </c>
      <c r="B106" s="103">
        <f>IF(ISNUMBER(SWeRF!C106),SWeRF!C106,B105)</f>
        <v>0.01</v>
      </c>
      <c r="C106" s="35">
        <f>IF(ISNUMBER(SWeRF!D106),SWeRF!D106,C105)</f>
        <v>0</v>
      </c>
      <c r="D106" s="79">
        <f t="shared" si="81"/>
        <v>0.01</v>
      </c>
      <c r="E106" s="38">
        <f t="shared" si="82"/>
        <v>0</v>
      </c>
      <c r="F106" s="38">
        <f t="shared" si="83"/>
        <v>0</v>
      </c>
      <c r="G106" s="39">
        <f t="shared" si="84"/>
        <v>0</v>
      </c>
      <c r="H106" s="149"/>
      <c r="I106" s="26">
        <f t="shared" si="85"/>
        <v>2.9832867780352594E-2</v>
      </c>
      <c r="J106" s="79">
        <f t="shared" si="86"/>
        <v>2.9832867780352594E-2</v>
      </c>
      <c r="K106" s="36">
        <f t="shared" si="87"/>
        <v>0</v>
      </c>
      <c r="L106" s="55">
        <f t="shared" si="88"/>
        <v>0</v>
      </c>
      <c r="M106" s="56">
        <f t="shared" si="89"/>
        <v>0</v>
      </c>
      <c r="N106" s="85">
        <f t="shared" si="90"/>
        <v>0</v>
      </c>
      <c r="O106" s="6">
        <f t="shared" si="91"/>
        <v>0</v>
      </c>
      <c r="P106" s="9">
        <f t="shared" si="92"/>
        <v>0</v>
      </c>
      <c r="Q106" s="63">
        <f t="shared" si="93"/>
        <v>99.910581448888067</v>
      </c>
      <c r="R106" s="61">
        <f t="shared" si="94"/>
        <v>1</v>
      </c>
      <c r="S106" s="64">
        <f t="shared" si="95"/>
        <v>99.910581448888067</v>
      </c>
      <c r="T106" s="63">
        <f t="shared" si="96"/>
        <v>99.910581448888067</v>
      </c>
      <c r="U106" s="61">
        <f t="shared" si="111"/>
        <v>1</v>
      </c>
      <c r="V106" s="64">
        <f t="shared" si="112"/>
        <v>99.910581448888067</v>
      </c>
      <c r="X106" s="26">
        <f t="shared" si="113"/>
        <v>0</v>
      </c>
      <c r="Y106" s="79">
        <f t="shared" si="97"/>
        <v>0</v>
      </c>
      <c r="Z106" s="36">
        <f t="shared" si="98"/>
        <v>0</v>
      </c>
      <c r="AA106" s="55">
        <f t="shared" si="99"/>
        <v>0</v>
      </c>
      <c r="AB106" s="56">
        <f t="shared" si="100"/>
        <v>0</v>
      </c>
      <c r="AC106" s="85" t="e">
        <f t="shared" si="101"/>
        <v>#NUM!</v>
      </c>
      <c r="AD106" s="6" t="e">
        <f t="shared" si="102"/>
        <v>#NUM!</v>
      </c>
      <c r="AE106" s="9">
        <f t="shared" si="114"/>
        <v>0</v>
      </c>
      <c r="AF106" s="63">
        <f t="shared" si="103"/>
        <v>100</v>
      </c>
      <c r="AG106" s="61" t="e">
        <f t="shared" si="104"/>
        <v>#NUM!</v>
      </c>
      <c r="AH106" s="64" t="e">
        <f t="shared" si="105"/>
        <v>#NUM!</v>
      </c>
      <c r="AJ106" s="176" t="e">
        <f t="shared" si="106"/>
        <v>#DIV/0!</v>
      </c>
      <c r="AK106" s="177" t="e">
        <f t="shared" si="107"/>
        <v>#DIV/0!</v>
      </c>
      <c r="AL106" s="178" t="e">
        <f t="shared" si="108"/>
        <v>#DIV/0!</v>
      </c>
      <c r="AM106" s="179" t="e">
        <f t="shared" si="115"/>
        <v>#DIV/0!</v>
      </c>
      <c r="AN106" s="179" t="e">
        <f t="shared" si="109"/>
        <v>#DIV/0!</v>
      </c>
      <c r="AO106" s="180" t="e">
        <f t="shared" si="116"/>
        <v>#DIV/0!</v>
      </c>
      <c r="AP106" s="179" t="e">
        <f t="shared" si="110"/>
        <v>#DIV/0!</v>
      </c>
      <c r="AQ106" s="181">
        <f t="shared" si="80"/>
        <v>0</v>
      </c>
    </row>
    <row r="107" spans="1:43" x14ac:dyDescent="0.2">
      <c r="A107" s="37">
        <f>IF(AND((C107-SWeRF!C$5)*(C106-SWeRF!C$5)&lt;=0,ISNUMBER(SWeRF!C107)),(B106+(SWeRF!C$5-C106)*(B107-B106)/(C107-C106)),0)</f>
        <v>0</v>
      </c>
      <c r="B107" s="103">
        <f>IF(ISNUMBER(SWeRF!C107),SWeRF!C107,B106)</f>
        <v>0.01</v>
      </c>
      <c r="C107" s="35">
        <f>IF(ISNUMBER(SWeRF!D107),SWeRF!D107,C106)</f>
        <v>0</v>
      </c>
      <c r="D107" s="79">
        <f t="shared" si="81"/>
        <v>0.01</v>
      </c>
      <c r="E107" s="38">
        <f t="shared" si="82"/>
        <v>0</v>
      </c>
      <c r="F107" s="38">
        <f t="shared" si="83"/>
        <v>0</v>
      </c>
      <c r="G107" s="39">
        <f t="shared" si="84"/>
        <v>0</v>
      </c>
      <c r="H107" s="149"/>
      <c r="I107" s="26">
        <f t="shared" si="85"/>
        <v>2.9832867780352594E-2</v>
      </c>
      <c r="J107" s="79">
        <f t="shared" si="86"/>
        <v>2.9832867780352594E-2</v>
      </c>
      <c r="K107" s="36">
        <f t="shared" si="87"/>
        <v>0</v>
      </c>
      <c r="L107" s="55">
        <f t="shared" si="88"/>
        <v>0</v>
      </c>
      <c r="M107" s="56">
        <f t="shared" si="89"/>
        <v>0</v>
      </c>
      <c r="N107" s="85">
        <f t="shared" si="90"/>
        <v>0</v>
      </c>
      <c r="O107" s="6">
        <f t="shared" si="91"/>
        <v>0</v>
      </c>
      <c r="P107" s="9">
        <f t="shared" si="92"/>
        <v>0</v>
      </c>
      <c r="Q107" s="63">
        <f t="shared" si="93"/>
        <v>99.910581448888067</v>
      </c>
      <c r="R107" s="61">
        <f t="shared" si="94"/>
        <v>1</v>
      </c>
      <c r="S107" s="64">
        <f t="shared" si="95"/>
        <v>99.910581448888067</v>
      </c>
      <c r="T107" s="63">
        <f t="shared" si="96"/>
        <v>99.910581448888067</v>
      </c>
      <c r="U107" s="61">
        <f t="shared" si="111"/>
        <v>1</v>
      </c>
      <c r="V107" s="64">
        <f t="shared" si="112"/>
        <v>99.910581448888067</v>
      </c>
      <c r="X107" s="26">
        <f t="shared" si="113"/>
        <v>0</v>
      </c>
      <c r="Y107" s="79">
        <f t="shared" si="97"/>
        <v>0</v>
      </c>
      <c r="Z107" s="36">
        <f t="shared" si="98"/>
        <v>0</v>
      </c>
      <c r="AA107" s="55">
        <f t="shared" si="99"/>
        <v>0</v>
      </c>
      <c r="AB107" s="56">
        <f t="shared" si="100"/>
        <v>0</v>
      </c>
      <c r="AC107" s="85" t="e">
        <f t="shared" si="101"/>
        <v>#NUM!</v>
      </c>
      <c r="AD107" s="6" t="e">
        <f t="shared" si="102"/>
        <v>#NUM!</v>
      </c>
      <c r="AE107" s="9">
        <f t="shared" si="114"/>
        <v>0</v>
      </c>
      <c r="AF107" s="63">
        <f t="shared" si="103"/>
        <v>100</v>
      </c>
      <c r="AG107" s="61" t="e">
        <f t="shared" si="104"/>
        <v>#NUM!</v>
      </c>
      <c r="AH107" s="64" t="e">
        <f t="shared" si="105"/>
        <v>#NUM!</v>
      </c>
      <c r="AJ107" s="176" t="e">
        <f t="shared" si="106"/>
        <v>#DIV/0!</v>
      </c>
      <c r="AK107" s="177" t="e">
        <f t="shared" si="107"/>
        <v>#DIV/0!</v>
      </c>
      <c r="AL107" s="178" t="e">
        <f t="shared" si="108"/>
        <v>#DIV/0!</v>
      </c>
      <c r="AM107" s="179" t="e">
        <f t="shared" si="115"/>
        <v>#DIV/0!</v>
      </c>
      <c r="AN107" s="179" t="e">
        <f t="shared" si="109"/>
        <v>#DIV/0!</v>
      </c>
      <c r="AO107" s="180" t="e">
        <f t="shared" si="116"/>
        <v>#DIV/0!</v>
      </c>
      <c r="AP107" s="179" t="e">
        <f t="shared" si="110"/>
        <v>#DIV/0!</v>
      </c>
      <c r="AQ107" s="181">
        <f t="shared" si="80"/>
        <v>0</v>
      </c>
    </row>
    <row r="108" spans="1:43" x14ac:dyDescent="0.2">
      <c r="A108" s="37">
        <f>IF(AND((C108-SWeRF!C$5)*(C107-SWeRF!C$5)&lt;=0,ISNUMBER(SWeRF!C108)),(B107+(SWeRF!C$5-C107)*(B108-B107)/(C108-C107)),0)</f>
        <v>0</v>
      </c>
      <c r="B108" s="103">
        <f>IF(ISNUMBER(SWeRF!C108),SWeRF!C108,B107)</f>
        <v>0.01</v>
      </c>
      <c r="C108" s="35">
        <f>IF(ISNUMBER(SWeRF!D108),SWeRF!D108,C107)</f>
        <v>0</v>
      </c>
      <c r="D108" s="79">
        <f t="shared" si="81"/>
        <v>0.01</v>
      </c>
      <c r="E108" s="38">
        <f t="shared" si="82"/>
        <v>0</v>
      </c>
      <c r="F108" s="38">
        <f t="shared" si="83"/>
        <v>0</v>
      </c>
      <c r="G108" s="39">
        <f t="shared" si="84"/>
        <v>0</v>
      </c>
      <c r="H108" s="149"/>
      <c r="I108" s="26">
        <f t="shared" si="85"/>
        <v>2.9832867780352594E-2</v>
      </c>
      <c r="J108" s="79">
        <f t="shared" si="86"/>
        <v>2.9832867780352594E-2</v>
      </c>
      <c r="K108" s="36">
        <f t="shared" si="87"/>
        <v>0</v>
      </c>
      <c r="L108" s="55">
        <f t="shared" si="88"/>
        <v>0</v>
      </c>
      <c r="M108" s="56">
        <f t="shared" si="89"/>
        <v>0</v>
      </c>
      <c r="N108" s="85">
        <f t="shared" si="90"/>
        <v>0</v>
      </c>
      <c r="O108" s="6">
        <f t="shared" si="91"/>
        <v>0</v>
      </c>
      <c r="P108" s="9">
        <f t="shared" si="92"/>
        <v>0</v>
      </c>
      <c r="Q108" s="63">
        <f t="shared" si="93"/>
        <v>99.910581448888067</v>
      </c>
      <c r="R108" s="61">
        <f t="shared" si="94"/>
        <v>1</v>
      </c>
      <c r="S108" s="64">
        <f t="shared" si="95"/>
        <v>99.910581448888067</v>
      </c>
      <c r="T108" s="63">
        <f t="shared" si="96"/>
        <v>99.910581448888067</v>
      </c>
      <c r="U108" s="61">
        <f t="shared" si="111"/>
        <v>1</v>
      </c>
      <c r="V108" s="64">
        <f t="shared" si="112"/>
        <v>99.910581448888067</v>
      </c>
      <c r="X108" s="26">
        <f t="shared" si="113"/>
        <v>0</v>
      </c>
      <c r="Y108" s="79">
        <f t="shared" si="97"/>
        <v>0</v>
      </c>
      <c r="Z108" s="36">
        <f t="shared" si="98"/>
        <v>0</v>
      </c>
      <c r="AA108" s="55">
        <f t="shared" si="99"/>
        <v>0</v>
      </c>
      <c r="AB108" s="56">
        <f t="shared" si="100"/>
        <v>0</v>
      </c>
      <c r="AC108" s="85" t="e">
        <f t="shared" si="101"/>
        <v>#NUM!</v>
      </c>
      <c r="AD108" s="6" t="e">
        <f t="shared" si="102"/>
        <v>#NUM!</v>
      </c>
      <c r="AE108" s="9">
        <f t="shared" si="114"/>
        <v>0</v>
      </c>
      <c r="AF108" s="63">
        <f t="shared" si="103"/>
        <v>100</v>
      </c>
      <c r="AG108" s="61" t="e">
        <f t="shared" si="104"/>
        <v>#NUM!</v>
      </c>
      <c r="AH108" s="64" t="e">
        <f t="shared" si="105"/>
        <v>#NUM!</v>
      </c>
      <c r="AJ108" s="176" t="e">
        <f t="shared" si="106"/>
        <v>#DIV/0!</v>
      </c>
      <c r="AK108" s="177" t="e">
        <f t="shared" si="107"/>
        <v>#DIV/0!</v>
      </c>
      <c r="AL108" s="178" t="e">
        <f t="shared" si="108"/>
        <v>#DIV/0!</v>
      </c>
      <c r="AM108" s="179" t="e">
        <f t="shared" si="115"/>
        <v>#DIV/0!</v>
      </c>
      <c r="AN108" s="179" t="e">
        <f t="shared" si="109"/>
        <v>#DIV/0!</v>
      </c>
      <c r="AO108" s="180" t="e">
        <f t="shared" si="116"/>
        <v>#DIV/0!</v>
      </c>
      <c r="AP108" s="179" t="e">
        <f t="shared" si="110"/>
        <v>#DIV/0!</v>
      </c>
      <c r="AQ108" s="181">
        <f t="shared" si="80"/>
        <v>0</v>
      </c>
    </row>
    <row r="109" spans="1:43" x14ac:dyDescent="0.2">
      <c r="A109" s="37">
        <f>IF(AND((C109-SWeRF!C$5)*(C108-SWeRF!C$5)&lt;=0,ISNUMBER(SWeRF!C109)),(B108+(SWeRF!C$5-C108)*(B109-B108)/(C109-C108)),0)</f>
        <v>0</v>
      </c>
      <c r="B109" s="103">
        <f>IF(ISNUMBER(SWeRF!C109),SWeRF!C109,B108)</f>
        <v>0.01</v>
      </c>
      <c r="C109" s="35">
        <f>IF(ISNUMBER(SWeRF!D109),SWeRF!D109,C108)</f>
        <v>0</v>
      </c>
      <c r="D109" s="79">
        <f t="shared" si="81"/>
        <v>0.01</v>
      </c>
      <c r="E109" s="38">
        <f t="shared" si="82"/>
        <v>0</v>
      </c>
      <c r="F109" s="38">
        <f t="shared" si="83"/>
        <v>0</v>
      </c>
      <c r="G109" s="39">
        <f t="shared" si="84"/>
        <v>0</v>
      </c>
      <c r="H109" s="149"/>
      <c r="I109" s="26">
        <f t="shared" si="85"/>
        <v>2.9832867780352594E-2</v>
      </c>
      <c r="J109" s="79">
        <f t="shared" si="86"/>
        <v>2.9832867780352594E-2</v>
      </c>
      <c r="K109" s="36">
        <f t="shared" si="87"/>
        <v>0</v>
      </c>
      <c r="L109" s="55">
        <f t="shared" si="88"/>
        <v>0</v>
      </c>
      <c r="M109" s="56">
        <f t="shared" si="89"/>
        <v>0</v>
      </c>
      <c r="N109" s="85">
        <f t="shared" si="90"/>
        <v>0</v>
      </c>
      <c r="O109" s="6">
        <f t="shared" si="91"/>
        <v>0</v>
      </c>
      <c r="P109" s="9">
        <f t="shared" si="92"/>
        <v>0</v>
      </c>
      <c r="Q109" s="63">
        <f t="shared" si="93"/>
        <v>99.910581448888067</v>
      </c>
      <c r="R109" s="61">
        <f t="shared" si="94"/>
        <v>1</v>
      </c>
      <c r="S109" s="64">
        <f t="shared" si="95"/>
        <v>99.910581448888067</v>
      </c>
      <c r="T109" s="63">
        <f t="shared" si="96"/>
        <v>99.910581448888067</v>
      </c>
      <c r="U109" s="61">
        <f t="shared" si="111"/>
        <v>1</v>
      </c>
      <c r="V109" s="64">
        <f t="shared" si="112"/>
        <v>99.910581448888067</v>
      </c>
      <c r="X109" s="26">
        <f t="shared" si="113"/>
        <v>0</v>
      </c>
      <c r="Y109" s="79">
        <f t="shared" si="97"/>
        <v>0</v>
      </c>
      <c r="Z109" s="36">
        <f t="shared" si="98"/>
        <v>0</v>
      </c>
      <c r="AA109" s="55">
        <f t="shared" si="99"/>
        <v>0</v>
      </c>
      <c r="AB109" s="56">
        <f t="shared" si="100"/>
        <v>0</v>
      </c>
      <c r="AC109" s="85" t="e">
        <f t="shared" si="101"/>
        <v>#NUM!</v>
      </c>
      <c r="AD109" s="6" t="e">
        <f t="shared" si="102"/>
        <v>#NUM!</v>
      </c>
      <c r="AE109" s="9">
        <f t="shared" si="114"/>
        <v>0</v>
      </c>
      <c r="AF109" s="63">
        <f t="shared" si="103"/>
        <v>100</v>
      </c>
      <c r="AG109" s="61" t="e">
        <f t="shared" si="104"/>
        <v>#NUM!</v>
      </c>
      <c r="AH109" s="64" t="e">
        <f t="shared" si="105"/>
        <v>#NUM!</v>
      </c>
      <c r="AJ109" s="176" t="e">
        <f t="shared" si="106"/>
        <v>#DIV/0!</v>
      </c>
      <c r="AK109" s="177" t="e">
        <f t="shared" si="107"/>
        <v>#DIV/0!</v>
      </c>
      <c r="AL109" s="178" t="e">
        <f t="shared" si="108"/>
        <v>#DIV/0!</v>
      </c>
      <c r="AM109" s="179" t="e">
        <f t="shared" si="115"/>
        <v>#DIV/0!</v>
      </c>
      <c r="AN109" s="179" t="e">
        <f t="shared" si="109"/>
        <v>#DIV/0!</v>
      </c>
      <c r="AO109" s="180" t="e">
        <f t="shared" si="116"/>
        <v>#DIV/0!</v>
      </c>
      <c r="AP109" s="179" t="e">
        <f t="shared" si="110"/>
        <v>#DIV/0!</v>
      </c>
      <c r="AQ109" s="181">
        <f t="shared" si="80"/>
        <v>0</v>
      </c>
    </row>
    <row r="110" spans="1:43" ht="13.5" thickBot="1" x14ac:dyDescent="0.25">
      <c r="A110" s="249">
        <f>IF(AND((C110-SWeRF!C$5)*(C109-SWeRF!C$5)&lt;=0,ISNUMBER(SWeRF!C110)),(B109+(SWeRF!C$5-C109)*(B110-B109)/(C110-C109)),0)</f>
        <v>0</v>
      </c>
      <c r="B110" s="104">
        <f>IF(ISNUMBER(SWeRF!C110),SWeRF!C110,B109)</f>
        <v>0.01</v>
      </c>
      <c r="C110" s="105">
        <f>IF(ISNUMBER(SWeRF!D110),SWeRF!D110,C109)</f>
        <v>0</v>
      </c>
      <c r="D110" s="106">
        <f t="shared" si="81"/>
        <v>0.01</v>
      </c>
      <c r="E110" s="107">
        <f t="shared" si="82"/>
        <v>0</v>
      </c>
      <c r="F110" s="107">
        <f t="shared" si="83"/>
        <v>0</v>
      </c>
      <c r="G110" s="108">
        <f t="shared" si="84"/>
        <v>0</v>
      </c>
      <c r="H110" s="149"/>
      <c r="I110" s="109">
        <f t="shared" si="85"/>
        <v>2.9832867780352594E-2</v>
      </c>
      <c r="J110" s="106">
        <f t="shared" si="86"/>
        <v>2.9832867780352594E-2</v>
      </c>
      <c r="K110" s="110">
        <f t="shared" si="87"/>
        <v>0</v>
      </c>
      <c r="L110" s="111">
        <f t="shared" si="88"/>
        <v>0</v>
      </c>
      <c r="M110" s="112">
        <f t="shared" si="89"/>
        <v>0</v>
      </c>
      <c r="N110" s="246">
        <f t="shared" si="90"/>
        <v>0</v>
      </c>
      <c r="O110" s="86">
        <f t="shared" si="91"/>
        <v>0</v>
      </c>
      <c r="P110" s="87">
        <f t="shared" si="92"/>
        <v>0</v>
      </c>
      <c r="Q110" s="88">
        <f t="shared" si="93"/>
        <v>99.910581448888067</v>
      </c>
      <c r="R110" s="89">
        <f t="shared" si="94"/>
        <v>1</v>
      </c>
      <c r="S110" s="90">
        <f t="shared" si="95"/>
        <v>99.910581448888067</v>
      </c>
      <c r="T110" s="88">
        <f t="shared" si="96"/>
        <v>99.910581448888067</v>
      </c>
      <c r="U110" s="89">
        <f t="shared" si="111"/>
        <v>1</v>
      </c>
      <c r="V110" s="90">
        <f t="shared" si="112"/>
        <v>99.910581448888067</v>
      </c>
      <c r="X110" s="109">
        <f t="shared" si="113"/>
        <v>0</v>
      </c>
      <c r="Y110" s="106">
        <f t="shared" si="97"/>
        <v>0</v>
      </c>
      <c r="Z110" s="110">
        <f t="shared" si="98"/>
        <v>0</v>
      </c>
      <c r="AA110" s="111">
        <f t="shared" si="99"/>
        <v>0</v>
      </c>
      <c r="AB110" s="112">
        <f t="shared" si="100"/>
        <v>0</v>
      </c>
      <c r="AC110" s="246" t="e">
        <f t="shared" si="101"/>
        <v>#NUM!</v>
      </c>
      <c r="AD110" s="86" t="e">
        <f t="shared" si="102"/>
        <v>#NUM!</v>
      </c>
      <c r="AE110" s="87">
        <f t="shared" si="114"/>
        <v>0</v>
      </c>
      <c r="AF110" s="88">
        <f t="shared" si="103"/>
        <v>100</v>
      </c>
      <c r="AG110" s="89" t="e">
        <f t="shared" si="104"/>
        <v>#NUM!</v>
      </c>
      <c r="AH110" s="90" t="e">
        <f t="shared" si="105"/>
        <v>#NUM!</v>
      </c>
      <c r="AJ110" s="187" t="e">
        <f t="shared" si="106"/>
        <v>#DIV/0!</v>
      </c>
      <c r="AK110" s="188" t="e">
        <f t="shared" si="107"/>
        <v>#DIV/0!</v>
      </c>
      <c r="AL110" s="189" t="e">
        <f t="shared" si="108"/>
        <v>#DIV/0!</v>
      </c>
      <c r="AM110" s="190" t="e">
        <f t="shared" si="115"/>
        <v>#DIV/0!</v>
      </c>
      <c r="AN110" s="190" t="e">
        <f t="shared" si="109"/>
        <v>#DIV/0!</v>
      </c>
      <c r="AO110" s="191" t="e">
        <f t="shared" si="116"/>
        <v>#DIV/0!</v>
      </c>
      <c r="AP110" s="190" t="e">
        <f t="shared" si="110"/>
        <v>#DIV/0!</v>
      </c>
      <c r="AQ110" s="192">
        <f t="shared" si="80"/>
        <v>0</v>
      </c>
    </row>
    <row r="111" spans="1:43" ht="16.5" thickBot="1" x14ac:dyDescent="0.3">
      <c r="A111" s="247">
        <f>MAX(A9:A110)</f>
        <v>0</v>
      </c>
      <c r="B111" s="94"/>
      <c r="C111" s="94"/>
      <c r="D111" s="94"/>
      <c r="E111" s="248">
        <f>SUM(E9:E110)</f>
        <v>0</v>
      </c>
      <c r="F111" s="248">
        <f>6*SUM(F9:F110)/100</f>
        <v>0</v>
      </c>
      <c r="G111" s="92"/>
      <c r="H111" s="92"/>
      <c r="I111" s="93"/>
      <c r="J111" s="54"/>
      <c r="K111" s="54"/>
      <c r="L111" s="147">
        <f>SUM(L9:L110)</f>
        <v>0</v>
      </c>
      <c r="M111" s="91"/>
      <c r="N111" s="245">
        <f>SUM(N9:N110)</f>
        <v>0</v>
      </c>
      <c r="O111" s="81"/>
      <c r="P111" s="81"/>
      <c r="Q111" s="1"/>
      <c r="R111" s="1"/>
      <c r="S111" s="1"/>
      <c r="X111" s="93"/>
      <c r="Y111" s="54"/>
      <c r="Z111" s="54"/>
      <c r="AA111" s="147">
        <f>SUM(AA9:AA110)</f>
        <v>0</v>
      </c>
      <c r="AB111" s="91"/>
      <c r="AC111" s="245" t="e">
        <f>SUM(AC9:AC110)</f>
        <v>#NUM!</v>
      </c>
      <c r="AD111" s="81"/>
      <c r="AE111" s="81"/>
      <c r="AF111" s="1"/>
      <c r="AG111" s="1"/>
      <c r="AH111" s="1"/>
      <c r="AJ111" s="182"/>
      <c r="AK111" s="183"/>
      <c r="AL111" s="179"/>
      <c r="AM111" s="186" t="e">
        <f>SUM(AM9:AM110)</f>
        <v>#DIV/0!</v>
      </c>
      <c r="AO111" s="186" t="e">
        <f>SUM(AO9:AO110)</f>
        <v>#DIV/0!</v>
      </c>
      <c r="AP111" s="179"/>
      <c r="AQ111" s="185"/>
    </row>
    <row r="112" spans="1:43" x14ac:dyDescent="0.2">
      <c r="H112" s="1"/>
      <c r="O112" s="1"/>
      <c r="P112" s="1"/>
      <c r="AJ112" s="182"/>
      <c r="AK112" s="183"/>
      <c r="AL112" s="179"/>
      <c r="AM112" s="179"/>
      <c r="AN112" s="179"/>
      <c r="AO112" s="184"/>
      <c r="AP112" s="179"/>
      <c r="AQ112" s="185"/>
    </row>
    <row r="113" spans="8:43" x14ac:dyDescent="0.2">
      <c r="H113" s="1"/>
      <c r="AJ113" s="182"/>
      <c r="AK113" s="183"/>
      <c r="AL113" s="179"/>
      <c r="AM113" s="179"/>
      <c r="AN113" s="179"/>
      <c r="AO113" s="184"/>
      <c r="AP113" s="179"/>
      <c r="AQ113" s="185"/>
    </row>
    <row r="114" spans="8:43" x14ac:dyDescent="0.2">
      <c r="AJ114" s="182"/>
      <c r="AK114" s="183"/>
      <c r="AL114" s="179"/>
      <c r="AM114" s="179"/>
      <c r="AN114" s="179"/>
      <c r="AO114" s="184"/>
      <c r="AP114" s="179"/>
      <c r="AQ114" s="185"/>
    </row>
    <row r="115" spans="8:43" x14ac:dyDescent="0.2">
      <c r="AJ115" s="182"/>
      <c r="AK115" s="183"/>
      <c r="AL115" s="179"/>
      <c r="AM115" s="179"/>
      <c r="AN115" s="179"/>
      <c r="AO115" s="184"/>
      <c r="AP115" s="179"/>
      <c r="AQ115" s="185"/>
    </row>
    <row r="116" spans="8:43" x14ac:dyDescent="0.2">
      <c r="AJ116" s="182"/>
      <c r="AK116" s="183"/>
      <c r="AL116" s="179"/>
      <c r="AM116" s="179"/>
      <c r="AN116" s="179"/>
      <c r="AO116" s="184"/>
      <c r="AP116" s="179"/>
      <c r="AQ116" s="185"/>
    </row>
    <row r="117" spans="8:43" x14ac:dyDescent="0.2">
      <c r="AJ117" s="182"/>
      <c r="AK117" s="183"/>
      <c r="AL117" s="179"/>
      <c r="AM117" s="179"/>
      <c r="AN117" s="179"/>
      <c r="AO117" s="184"/>
      <c r="AP117" s="179"/>
      <c r="AQ117" s="185"/>
    </row>
    <row r="118" spans="8:43" x14ac:dyDescent="0.2">
      <c r="AJ118" s="182"/>
      <c r="AK118" s="183"/>
      <c r="AL118" s="179"/>
      <c r="AM118" s="179"/>
      <c r="AN118" s="179"/>
      <c r="AO118" s="184"/>
      <c r="AP118" s="179"/>
      <c r="AQ118" s="185"/>
    </row>
    <row r="119" spans="8:43" x14ac:dyDescent="0.2">
      <c r="AJ119" s="182"/>
      <c r="AK119" s="183"/>
      <c r="AL119" s="179"/>
      <c r="AM119" s="179"/>
      <c r="AN119" s="179"/>
      <c r="AO119" s="184"/>
      <c r="AP119" s="179"/>
      <c r="AQ119" s="185"/>
    </row>
    <row r="120" spans="8:43" x14ac:dyDescent="0.2">
      <c r="AJ120" s="182"/>
      <c r="AK120" s="183"/>
      <c r="AL120" s="179"/>
      <c r="AM120" s="179"/>
      <c r="AN120" s="179"/>
      <c r="AO120" s="184"/>
      <c r="AP120" s="179"/>
      <c r="AQ120" s="185"/>
    </row>
    <row r="121" spans="8:43" x14ac:dyDescent="0.2">
      <c r="AJ121" s="182"/>
      <c r="AK121" s="183"/>
      <c r="AL121" s="179"/>
      <c r="AM121" s="179"/>
      <c r="AN121" s="179"/>
      <c r="AO121" s="184"/>
      <c r="AP121" s="179"/>
      <c r="AQ121" s="185"/>
    </row>
    <row r="122" spans="8:43" x14ac:dyDescent="0.2">
      <c r="AJ122" s="182"/>
      <c r="AK122" s="183"/>
      <c r="AL122" s="179"/>
      <c r="AM122" s="179"/>
      <c r="AN122" s="179"/>
      <c r="AO122" s="184"/>
      <c r="AP122" s="179"/>
      <c r="AQ122" s="185"/>
    </row>
    <row r="123" spans="8:43" x14ac:dyDescent="0.2">
      <c r="AJ123" s="182"/>
      <c r="AK123" s="183"/>
      <c r="AL123" s="179"/>
      <c r="AM123" s="179"/>
      <c r="AN123" s="179"/>
      <c r="AO123" s="184"/>
      <c r="AP123" s="179"/>
      <c r="AQ123" s="185"/>
    </row>
    <row r="124" spans="8:43" x14ac:dyDescent="0.2">
      <c r="AJ124" s="182"/>
      <c r="AK124" s="183"/>
      <c r="AL124" s="179"/>
      <c r="AM124" s="179"/>
      <c r="AN124" s="179"/>
      <c r="AO124" s="184"/>
      <c r="AP124" s="179"/>
      <c r="AQ124" s="185"/>
    </row>
    <row r="125" spans="8:43" x14ac:dyDescent="0.2">
      <c r="AJ125" s="182"/>
      <c r="AK125" s="183"/>
      <c r="AL125" s="179"/>
      <c r="AM125" s="179"/>
      <c r="AN125" s="179"/>
      <c r="AO125" s="184"/>
      <c r="AP125" s="179"/>
      <c r="AQ125" s="185"/>
    </row>
    <row r="126" spans="8:43" x14ac:dyDescent="0.2">
      <c r="AJ126" s="182"/>
      <c r="AK126" s="183"/>
      <c r="AL126" s="179"/>
      <c r="AM126" s="179"/>
      <c r="AN126" s="179"/>
      <c r="AO126" s="184"/>
      <c r="AP126" s="179"/>
      <c r="AQ126" s="185"/>
    </row>
    <row r="127" spans="8:43" x14ac:dyDescent="0.2">
      <c r="AJ127" s="182"/>
      <c r="AK127" s="183"/>
      <c r="AL127" s="179"/>
      <c r="AM127" s="179"/>
      <c r="AN127" s="179"/>
      <c r="AO127" s="184"/>
      <c r="AP127" s="179"/>
      <c r="AQ127" s="185"/>
    </row>
    <row r="128" spans="8:43" x14ac:dyDescent="0.2">
      <c r="AJ128" s="182"/>
      <c r="AK128" s="183"/>
      <c r="AL128" s="179"/>
      <c r="AM128" s="179"/>
      <c r="AN128" s="179"/>
      <c r="AO128" s="184"/>
      <c r="AP128" s="179"/>
      <c r="AQ128" s="185"/>
    </row>
    <row r="129" spans="36:43" x14ac:dyDescent="0.2">
      <c r="AJ129" s="182"/>
      <c r="AK129" s="183"/>
      <c r="AL129" s="179"/>
      <c r="AM129" s="179"/>
      <c r="AN129" s="179"/>
      <c r="AO129" s="184"/>
      <c r="AP129" s="179"/>
      <c r="AQ129" s="185"/>
    </row>
    <row r="130" spans="36:43" x14ac:dyDescent="0.2">
      <c r="AJ130" s="182"/>
      <c r="AK130" s="183"/>
      <c r="AL130" s="179"/>
      <c r="AM130" s="179"/>
      <c r="AN130" s="179"/>
      <c r="AO130" s="184"/>
      <c r="AP130" s="179"/>
      <c r="AQ130" s="185"/>
    </row>
    <row r="131" spans="36:43" x14ac:dyDescent="0.2">
      <c r="AJ131" s="182"/>
      <c r="AK131" s="183"/>
      <c r="AL131" s="179"/>
      <c r="AM131" s="179"/>
      <c r="AN131" s="179"/>
      <c r="AO131" s="184"/>
      <c r="AP131" s="179"/>
      <c r="AQ131" s="185"/>
    </row>
    <row r="132" spans="36:43" x14ac:dyDescent="0.2">
      <c r="AJ132" s="182"/>
      <c r="AK132" s="183"/>
      <c r="AL132" s="179"/>
      <c r="AM132" s="179"/>
      <c r="AN132" s="179"/>
      <c r="AO132" s="184"/>
      <c r="AP132" s="179"/>
      <c r="AQ132" s="185"/>
    </row>
    <row r="133" spans="36:43" x14ac:dyDescent="0.2">
      <c r="AJ133" s="182"/>
      <c r="AK133" s="183"/>
      <c r="AL133" s="179"/>
      <c r="AM133" s="179"/>
      <c r="AN133" s="179"/>
      <c r="AO133" s="184"/>
      <c r="AP133" s="179"/>
      <c r="AQ133" s="185"/>
    </row>
    <row r="134" spans="36:43" x14ac:dyDescent="0.2">
      <c r="AJ134" s="182"/>
      <c r="AK134" s="183"/>
      <c r="AL134" s="179"/>
      <c r="AM134" s="179"/>
      <c r="AN134" s="179"/>
      <c r="AO134" s="184"/>
      <c r="AP134" s="179"/>
      <c r="AQ134" s="185"/>
    </row>
    <row r="135" spans="36:43" x14ac:dyDescent="0.2">
      <c r="AJ135" s="182"/>
      <c r="AK135" s="183"/>
      <c r="AL135" s="179"/>
      <c r="AM135" s="179"/>
      <c r="AN135" s="179"/>
      <c r="AO135" s="184"/>
      <c r="AP135" s="179"/>
      <c r="AQ135" s="185"/>
    </row>
    <row r="136" spans="36:43" x14ac:dyDescent="0.2">
      <c r="AJ136" s="1"/>
      <c r="AK136" s="1"/>
      <c r="AL136" s="1"/>
      <c r="AM136" s="1"/>
      <c r="AN136" s="1"/>
      <c r="AO136" s="1"/>
      <c r="AP136" s="1"/>
      <c r="AQ136" s="1"/>
    </row>
  </sheetData>
  <phoneticPr fontId="0" type="noConversion"/>
  <pageMargins left="0.75" right="0.75" top="1" bottom="1" header="0.5" footer="0.5"/>
  <pageSetup paperSize="9"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1697630DC20343877A16F6D4231770" ma:contentTypeVersion="11" ma:contentTypeDescription="Create a new document." ma:contentTypeScope="" ma:versionID="db6734a6b045e9872e902cf98dd02671">
  <xsd:schema xmlns:xsd="http://www.w3.org/2001/XMLSchema" xmlns:xs="http://www.w3.org/2001/XMLSchema" xmlns:p="http://schemas.microsoft.com/office/2006/metadata/properties" xmlns:ns2="fb6001ba-d636-4ad1-9e02-c4eb4d4a1eed" xmlns:ns3="b2422aff-4a7b-4b63-8e1e-1e02cf399c52" targetNamespace="http://schemas.microsoft.com/office/2006/metadata/properties" ma:root="true" ma:fieldsID="3fe99a78dbf7d33a8e969137c2bcc276" ns2:_="" ns3:_="">
    <xsd:import namespace="fb6001ba-d636-4ad1-9e02-c4eb4d4a1eed"/>
    <xsd:import namespace="b2422aff-4a7b-4b63-8e1e-1e02cf399c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6001ba-d636-4ad1-9e02-c4eb4d4a1e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422aff-4a7b-4b63-8e1e-1e02cf399c5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5C5EC0-8BA2-4636-91DC-98C116D71574}"/>
</file>

<file path=customXml/itemProps2.xml><?xml version="1.0" encoding="utf-8"?>
<ds:datastoreItem xmlns:ds="http://schemas.openxmlformats.org/officeDocument/2006/customXml" ds:itemID="{2E3117E0-8FCA-4371-9890-C67805FF5FCD}"/>
</file>

<file path=customXml/itemProps3.xml><?xml version="1.0" encoding="utf-8"?>
<ds:datastoreItem xmlns:ds="http://schemas.openxmlformats.org/officeDocument/2006/customXml" ds:itemID="{6796601C-5AA1-4F07-A5E3-B36835D8AB8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SWeRF</vt:lpstr>
      <vt:lpstr>Calculations</vt:lpstr>
      <vt:lpstr>h</vt:lpstr>
      <vt:lpstr>HH</vt:lpstr>
      <vt:lpstr>M</vt:lpstr>
      <vt:lpstr>n</vt:lpstr>
      <vt:lpstr>SWeRF!Print_Area</vt:lpstr>
      <vt:lpstr>rm</vt:lpstr>
      <vt:lpstr>rs</vt:lpstr>
      <vt:lpstr>S</vt:lpstr>
    </vt:vector>
  </TitlesOfParts>
  <Manager>D. Jans</Manager>
  <Company>Ankerpoort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of the SWeRF</dc:title>
  <dc:subject>Calculated  SWeRF</dc:subject>
  <dc:creator>I.Pensis</dc:creator>
  <cp:lastModifiedBy>Rhian Linney</cp:lastModifiedBy>
  <cp:lastPrinted>2010-02-19T13:10:18Z</cp:lastPrinted>
  <dcterms:created xsi:type="dcterms:W3CDTF">1999-05-05T07:12:08Z</dcterms:created>
  <dcterms:modified xsi:type="dcterms:W3CDTF">2018-11-26T17:48:07Z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0x010100211697630DC20343877A16F6D4231770</vt:lpwstr>
  </property>
  <property fmtid="{D5CDD505-2E9C-101B-9397-08002B2CF9AE}" pid="3" name="Order">
    <vt:r8>14205700</vt:r8>
  </property>
</Properties>
</file>